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11715" windowHeight="7875" activeTab="1"/>
  </bookViews>
  <sheets>
    <sheet name="objaśnienia" sheetId="1" r:id="rId1"/>
    <sheet name="DN-1" sheetId="2" r:id="rId2"/>
    <sheet name="ZDN-1" sheetId="3" r:id="rId3"/>
    <sheet name="ZDN-2" sheetId="4" r:id="rId4"/>
  </sheets>
  <definedNames>
    <definedName name="_xlnm.Print_Area" localSheetId="1">'DN-1'!$C$10:$AH$337</definedName>
    <definedName name="_xlnm.Print_Area" localSheetId="2">'ZDN-1'!$C$10:$AV$42</definedName>
    <definedName name="_xlnm.Print_Area" localSheetId="3">'ZDN-2'!$C$10:$AV$42</definedName>
  </definedNames>
  <calcPr fullCalcOnLoad="1"/>
</workbook>
</file>

<file path=xl/sharedStrings.xml><?xml version="1.0" encoding="utf-8"?>
<sst xmlns="http://schemas.openxmlformats.org/spreadsheetml/2006/main" count="964" uniqueCount="840">
  <si>
    <t>OBLICZ PODATEK D…</t>
  </si>
  <si>
    <r>
      <t xml:space="preserve">&gt; klikając w te komórki nastąpi obliczenie podatku do zapłaty, o ile podatnik </t>
    </r>
    <r>
      <rPr>
        <b/>
        <i/>
        <u val="single"/>
        <sz val="8"/>
        <rFont val="Verdana"/>
        <family val="2"/>
      </rPr>
      <t>składa deklarację</t>
    </r>
    <r>
      <rPr>
        <i/>
        <sz val="8"/>
        <rFont val="Verdana"/>
        <family val="2"/>
      </rPr>
      <t xml:space="preserve">. Jeżeli podatnik składa </t>
    </r>
    <r>
      <rPr>
        <b/>
        <i/>
        <u val="single"/>
        <sz val="8"/>
        <rFont val="Verdana"/>
        <family val="2"/>
      </rPr>
      <t>korektę deklaracji</t>
    </r>
    <r>
      <rPr>
        <i/>
        <sz val="8"/>
        <rFont val="Verdana"/>
        <family val="2"/>
      </rPr>
      <t xml:space="preserve"> kwotę podatku należy wyliczyć </t>
    </r>
    <r>
      <rPr>
        <b/>
        <i/>
        <u val="single"/>
        <sz val="8"/>
        <rFont val="Verdana"/>
        <family val="2"/>
      </rPr>
      <t>SAMODZIELNIE</t>
    </r>
    <r>
      <rPr>
        <i/>
        <sz val="8"/>
        <rFont val="Verdana"/>
        <family val="2"/>
      </rPr>
      <t>.</t>
    </r>
  </si>
  <si>
    <t>KORZYSTANIE Z DEKLARACJI PRZYGOTOWANEJ W WERSJI AKTYWNEJ (W PROGRAMIE MS EXCEL) NIE JEST OBOWIĄZKOWE, PODATNIK MOŻE SKORZYSTAĆ Z DOSTĘPNYCH FORMULARZY W FORMACIE PDF, LUB WYPEŁNIĆ DEKLARACJE DOSTĘPNĄ W WERSJI PAPIEROWEJ W REFERACIE FINANSOWYM URZĘDU MIEJSKIEGO</t>
  </si>
  <si>
    <r>
      <t>&gt; klikając w te komórki nastąpi przekopiowanie danych z jednego zakresu do drugiego zakresu, bez potrzeby ich ponownego wprowadzania (</t>
    </r>
    <r>
      <rPr>
        <i/>
        <u val="single"/>
        <sz val="7"/>
        <rFont val="Verdana"/>
        <family val="2"/>
      </rPr>
      <t>o ile dane w poszczególnych zakresach mają być zgodne</t>
    </r>
    <r>
      <rPr>
        <i/>
        <sz val="7"/>
        <rFont val="Verdana"/>
        <family val="2"/>
      </rPr>
      <t>), np. z danych dotyczących miejsca zamieszkania do danych dot. adresu do krespondencji (z B.3. do G.)</t>
    </r>
  </si>
  <si>
    <t>PROSZĘ WYPEŁNIĆ WSZYSTKIE KOMÓRKI!!!</t>
  </si>
  <si>
    <t>MAZOWIECKIE</t>
  </si>
  <si>
    <t xml:space="preserve">Do 31 stycznia każdego roku lub w terminie 14 dni od zaistnienia okoliczności mających wpływ na powstanie </t>
  </si>
  <si>
    <t>styczeń</t>
  </si>
  <si>
    <t>luty</t>
  </si>
  <si>
    <t>marzec</t>
  </si>
  <si>
    <t>kwiecień</t>
  </si>
  <si>
    <t>maj</t>
  </si>
  <si>
    <t>czerwiec</t>
  </si>
  <si>
    <t>lipiec</t>
  </si>
  <si>
    <t>sierpień</t>
  </si>
  <si>
    <t>wrzesień</t>
  </si>
  <si>
    <t>październik</t>
  </si>
  <si>
    <t>listopad</t>
  </si>
  <si>
    <t>grudzień</t>
  </si>
  <si>
    <t>2. Korekta deklaracji od: m-c/rok</t>
  </si>
  <si>
    <t>/</t>
  </si>
  <si>
    <t>15. Wielkość przedsiębiorcy, podana zgodnie z ustawą z dnia 02 lipca 2004r. o swobodzie działalności gospodarczej - Dz. U.z 2010 r.,  Nr 220, poz. 1447 z późn. zm. (zaznaczyć właściwy kwadrat)</t>
  </si>
  <si>
    <t>trwały zarząd</t>
  </si>
  <si>
    <t>Art. 7 ust. 2 pkt  4 – prowadzących zakłady pracy chronionej spełniające warunek, o którym mowa w art. 28 ust. 1 pkt 1 lit. b ustawy z dnia 27 sierpnia 1997 r. o rehabilitacji zawodowej i społecznej oraz zatrudnianiu osób niepełnosprawnych (Dz. U. z 2010 r. Nr 214, poz. 1407, Nr 217, poz. 1427 i Nr 226, poz. 1475), lub zakłady aktywności zawodowej w zakresie przedmiotów opodatkowania zgłoszonych wojewodzie, jeżeli zgłoszenie zostało potwierdzone decyzją w sprawie przyznania statusu zakładu pracy chronionej lub zakładu aktywności zawodowej albo zaświadczeniem - zajętych na prowadzenie tego zakładu, z wyjątkiem przedmiotów opodatkowania znajdujących się w posiadaniu zależnym podmiotów niebędących prowadzącymi zakłady pracy chronionej spełniające warunek, o którym mowa w art. 28 ust. 1 pkt 1 lit. b ustawy z dnia 27 sierpnia 1997 r. o rehabilitacji zawodowej i społecznej oraz zatrudnianiu osób niepełnosprawnych lub zakłady aktywności zawodowej;</t>
  </si>
  <si>
    <t>Art. 7 ust. 2 pkt  3 – instytuty naukowe i pomocnicze jednostki naukowe Polskiej Akademii Nauk, w odniesieniu do nieruchomości lub ich części, które są niezbędne do realizacji zadań, o których mowa w art. 2 ustawy z dnia 30 kwietnia 2010 r. o Polskiej Akademii Nauk (Dz. U. Nr 96, poz. 619), zwolnienie nie dotyczy przedmiotów opodatkowania zajętych na działalność gospodarczą;</t>
  </si>
  <si>
    <t>Art. 7 ust. 2 pkt 5 – instytuty badawcze, z wyjątkiem przedmiotów opodatkowania zajętych na działalność gospodarczą;</t>
  </si>
  <si>
    <t>1. Związanych z prowadzeniem działalności gospodarczej</t>
  </si>
  <si>
    <t>2. Związane z prowadzeniem działalności gospodarczej oraz budynki mieszkalne lub ich części zajęte na prowadzenie działalności gospodarczej, z wyjątkiem wymienionych w pkt. 3, 4 i 5.</t>
  </si>
  <si>
    <t xml:space="preserve">Proszę nie wysyłać deklaracji, jeśli w nagłówku deklracji pojawia się komunikat - oznacza to, że nie wszystkie pola deklaracji zostały wypełnione, </t>
  </si>
  <si>
    <t>należy wówczas uzupełnić puste pola - informacja o polach do wypełnienia pojawia się w dolnej części arkusza</t>
  </si>
  <si>
    <t>Załącznik nr 2
do Uchwały nr XXXIX/480/09
Rady Miejskiej w Świdnicy 
z dnia 27 listopada 2009 r.</t>
  </si>
  <si>
    <t>Art. 7 ust. 1 pkt 1 – budowle wchodzące w skład infrastruktury kolejowej w rozumieniu 
przepisów o transporcie kolejowym oraz zajęte pod nie grunty, jeżeli:
a) zarządca infrastruktury jest obowiązany do jej udostępniania licencjonowanym przewoźnikom kolejowym lub
b) są przeznaczone wyłącznie do przewozu osób, wykonywanego przez przewoźnika kolejowego, który równocześnie zarządza tą infrastrukturą bez udostępniania jej innym przewoźnikom, lub
c) tworzą linie kolejowe o szerokości torów większej niż 1 435 mm.</t>
  </si>
  <si>
    <t>pożytku publicznego</t>
  </si>
  <si>
    <t xml:space="preserve">o której mowa w przepisach o transporcie kolejowym </t>
  </si>
  <si>
    <t>Art. 7 ust. 1 pkt 2 – budowle infrastruktury portowej, budowle infrastruktury</t>
  </si>
  <si>
    <t>zapewniającej dostęp do portów i przystani morskich oraz zajęte pod</t>
  </si>
  <si>
    <t>nie grunty</t>
  </si>
  <si>
    <t>Art. 7 ust. 1 pkt  2a - grunty, które znajdują się w posiadaniu podmiotu</t>
  </si>
  <si>
    <t>Art. 7 ust. 1 pkt 8a – będące własnością Skarbu Państwa: grunty pokryte</t>
  </si>
  <si>
    <t>oraz grunty zajęte pod sztuczne zbiorniki wodne</t>
  </si>
  <si>
    <t>wodami jezior o ciągłym dopływie lub odpływie wód powierzchniowych</t>
  </si>
  <si>
    <t>Art. 7 ust. 1 pkt 10 – grunty stanowiące nieużytki, użytki ekologiczne, grunty</t>
  </si>
  <si>
    <t>gospodarczej</t>
  </si>
  <si>
    <t>zadrzewione i zakrzewione, z wyjątkiem zajętych na prowadzenie działalności</t>
  </si>
  <si>
    <t>Art. 7 ust. 1 pkt 11 – grunty stanowiące działki przyzagrodowe członków</t>
  </si>
  <si>
    <t>rolniczych spółdzielni produkcyjnych, którzy spełniają jeden z warunków:</t>
  </si>
  <si>
    <t>niezdolnymi do samodzielnej egzystencji</t>
  </si>
  <si>
    <t xml:space="preserve">d) są osobami całkowicie niezdolnymi do pracy w gospodarstwie rolnym albo </t>
  </si>
  <si>
    <t>Art. 7 ust. 1 pkt 13 – budynki i budowle zajęte przez grupę producentów rolnych</t>
  </si>
  <si>
    <t>wpisaną do rejestru tych grup, wykorzystywane wyłącznie na prowadzenie</t>
  </si>
  <si>
    <t>działalności w zakresie sprzedaży produktów lub grup produktów wytworzonych</t>
  </si>
  <si>
    <t xml:space="preserve">w gospodarstwach członków grupy lub w zakresie określonym w art. 4 ust. 2 </t>
  </si>
  <si>
    <t>ustawy z dnia 15 września 2000 r. o grupach producentów rolnych oraz o zmianie</t>
  </si>
  <si>
    <t xml:space="preserve">innych ustaw (Dz. U. Nr 88, poz. 983, z późn. zm.), zgodnie z jej aktem </t>
  </si>
  <si>
    <t>Art. 7 ust. 1 pkt 14 – nieruchomości lub ich części zajęte na prowadzenie</t>
  </si>
  <si>
    <t>nieodpłatnej statutowej działalności pożytku publicznego przez organizacje</t>
  </si>
  <si>
    <t>Art. 7 ust. 2 pkt 2 – publiczne i niepubliczne jednostki organizacyjne objęte</t>
  </si>
  <si>
    <t xml:space="preserve">systemem oświaty oraz prowadzące je organy, w zakresie nieruchomości </t>
  </si>
  <si>
    <t>zajętych na działalność oświatową</t>
  </si>
  <si>
    <t xml:space="preserve">Art. 7 ust. 2 pkt 5a – przedsiębiorców o statusie centrum badawczo-rozwojowego </t>
  </si>
  <si>
    <t>uzyskanym na zasadach określonych w przepisach o niektórych formach wspierania</t>
  </si>
  <si>
    <t xml:space="preserve">działalności innowacyjnej, w odniesieniu do przedmiotów opodatkowania </t>
  </si>
  <si>
    <t xml:space="preserve">Art. 7 ust. 1 pkt 9 – budowle wałów ochronnych, grunty pod wałami ochronnymi </t>
  </si>
  <si>
    <t>i położone w międzywałach, z wyjątkiem zajętych na prowadzenie działalności</t>
  </si>
  <si>
    <t>gospodarczej przez inne podmioty niż spółki wodne, ich związki oraz związki wałowe</t>
  </si>
  <si>
    <t xml:space="preserve">zarządzającego portem lub przystanią morską, pozyskane na potrzeby rozwoju portu </t>
  </si>
  <si>
    <t xml:space="preserve">lub przystani morskiej, zajęte na działalność określoną w statucie tego </t>
  </si>
  <si>
    <t xml:space="preserve">podmiotu, położone w granicach portów i przystani morskich – od pierwszego </t>
  </si>
  <si>
    <t>dnia miesiąca następującego po miesiącu, w którym podmiot ten wszedł w ich</t>
  </si>
  <si>
    <t xml:space="preserve">posiadanie – nie dłużej niż przez okres 5 lat, z wyjątkiem gruntów zajętych przez </t>
  </si>
  <si>
    <t>podmiot inny niż podmiot zarządzający portem lub przystanią morską</t>
  </si>
  <si>
    <t xml:space="preserve">Art. 7 ust. 1 pkt 5 – nieruchomości lub ich części zajęte na potrzeby prowadzenia </t>
  </si>
  <si>
    <t xml:space="preserve">przez stowarzyszenia statutowej działalności wśród dzieci i młodzieży w zakresie </t>
  </si>
  <si>
    <t xml:space="preserve">oświaty, wychowania, nauki i techniki, kultury fizycznej i sportu, z wyjątkiem </t>
  </si>
  <si>
    <t xml:space="preserve">wykorzystywanych do prowadzenia działalności gospodarczej, oraz grunty </t>
  </si>
  <si>
    <t>zajęte trwale na obozowiska i bazy wypoczynkowe dzieci i młodzieży</t>
  </si>
  <si>
    <t xml:space="preserve">Art. 7 ust. 1 pkt 8 – grunty położone na obszarach objętych ochroną ścisłą, czynną </t>
  </si>
  <si>
    <t xml:space="preserve">lub krajobrazową, a także budynki, i budowle trwale związane z gruntem, służące </t>
  </si>
  <si>
    <t xml:space="preserve">bezpośrednio osiąganiu celów z zakresu ochrony przyrody – w parkach </t>
  </si>
  <si>
    <t xml:space="preserve">c) są niepełnosprawnymi o znacznym lub umiarkowanym stopniu niepełnosprawności, </t>
  </si>
  <si>
    <t>b) położone na gruntach gospodarstw rolnych, służące wyłącznie działalności rolniczej,</t>
  </si>
  <si>
    <t xml:space="preserve">Art. 7 ust. 1 pkt 6 – grunty i budynki wpisane indywidualnie do rejestru zabytków, </t>
  </si>
  <si>
    <t>pod warunkiem ich utrzymania i konserwacji zgodnie z przepisami o ochronie zabytków,</t>
  </si>
  <si>
    <t>z wyjątkiem części zajętych na prowadzenie działalności gospodarczej</t>
  </si>
  <si>
    <t>do czterech miejsc po przecinku)</t>
  </si>
  <si>
    <t xml:space="preserve">elektrowni wodnych (należy podać z dokładnością </t>
  </si>
  <si>
    <t>i budynków, z wyjątkiem wymienionych w pkt. 2, 3 i 4,</t>
  </si>
  <si>
    <t>bez względu na sposób zakwalifikowania w ewidencji gruntów</t>
  </si>
  <si>
    <t>Art.7 ust. 1 pkt 1a - grunty, budynki i budowle pozostałe po likwidacji linii kolejowych</t>
  </si>
  <si>
    <t>lub ich odcinków- do czasu przeniesienia ich własności lub prawa użytkowania wieczystego</t>
  </si>
  <si>
    <t>- nie dłużej jednak niż przez 3 lata od pierwszego dnia miesiąca następującego po miesiącu,</t>
  </si>
  <si>
    <t>w którym stała się ostateczna decyzja lub weszło w życie rozporządzenie, wyrażające</t>
  </si>
  <si>
    <t xml:space="preserve">zgodę na likwidację linii lub odcinków, wydane w trybie przewidzianym w przepisach </t>
  </si>
  <si>
    <t>o transporcie kolejowym - z wyjątkiem zajetych na działalność inną niż działalność,</t>
  </si>
  <si>
    <t>obrotu kwalifikowanym materiałem siewnym</t>
  </si>
  <si>
    <t>publicznego</t>
  </si>
  <si>
    <t xml:space="preserve">działalności pożytku publicznego przez organizacje pożytku   </t>
  </si>
  <si>
    <t>&gt; po kliknięciu w jedną z komórek można poruszać się po kolejnych częściach deklaracji</t>
  </si>
  <si>
    <t>&gt; klikając w te komórki w DN-1, ZDN-1 lub ZDN-2 wybieramy z listy opcję: ZAZNACZ KOMÓRKI lub ODZNACZ KOMÓRKI</t>
  </si>
  <si>
    <t>&gt; klikając w te komórki w DN-1, ZDN-1 lub ZDN-2 wybieramy z listy opcję sprawdzania deklaracji: SPRAWDŹ lub SPAWDZAJ NA BIEŻĄCO</t>
  </si>
  <si>
    <t>&gt; klikając w te komórki w DN-1, ZDN-1 lub ZDN-2 przechodzimy do podsumowania dokonanego sprawdzenia deklaracji</t>
  </si>
  <si>
    <t>&gt; klikając w ten przycisk następuje wyczyszczenie deklaracji - usunięcie wszystkich dokonanych wpisów, bez możliwości ich przywrócenia</t>
  </si>
  <si>
    <t>&gt; klikając w ten przycisk następuje przygotowanie deklaracji do wydruku i jej wydruk</t>
  </si>
  <si>
    <r>
      <t xml:space="preserve">Deklaracja została przygotowana w programie </t>
    </r>
    <r>
      <rPr>
        <b/>
        <sz val="8"/>
        <rFont val="Verdana"/>
        <family val="2"/>
      </rPr>
      <t>MS Excel 2003</t>
    </r>
    <r>
      <rPr>
        <sz val="8"/>
        <rFont val="Verdana"/>
        <family val="2"/>
      </rPr>
      <t>, działa również w wersjach starszych do MS Excel 97 oraz wersji MS Excel 2007</t>
    </r>
  </si>
  <si>
    <r>
      <t>Przed rozpoczęciem wypełniania deklaracji, aby działały wszystkie funkcje arkusza, n</t>
    </r>
    <r>
      <rPr>
        <sz val="8"/>
        <rFont val="Verdana"/>
        <family val="2"/>
      </rPr>
      <t xml:space="preserve">ależy "włączyć makra". W tym celu należy:
1. </t>
    </r>
    <r>
      <rPr>
        <b/>
        <sz val="8"/>
        <rFont val="Verdana"/>
        <family val="2"/>
      </rPr>
      <t>MS Excel 97/MS Excel 2003</t>
    </r>
    <r>
      <rPr>
        <sz val="8"/>
        <rFont val="Verdana"/>
        <family val="2"/>
      </rPr>
      <t xml:space="preserve"> - z menu programu wybrać </t>
    </r>
    <r>
      <rPr>
        <b/>
        <u val="single"/>
        <sz val="8"/>
        <rFont val="Verdana"/>
        <family val="2"/>
      </rPr>
      <t>N</t>
    </r>
    <r>
      <rPr>
        <b/>
        <sz val="8"/>
        <rFont val="Verdana"/>
        <family val="2"/>
      </rPr>
      <t>arzędzia / Mak</t>
    </r>
    <r>
      <rPr>
        <b/>
        <u val="single"/>
        <sz val="8"/>
        <rFont val="Verdana"/>
        <family val="2"/>
      </rPr>
      <t>r</t>
    </r>
    <r>
      <rPr>
        <b/>
        <sz val="8"/>
        <rFont val="Verdana"/>
        <family val="2"/>
      </rPr>
      <t>o / Z</t>
    </r>
    <r>
      <rPr>
        <b/>
        <u val="single"/>
        <sz val="8"/>
        <rFont val="Verdana"/>
        <family val="2"/>
      </rPr>
      <t>a</t>
    </r>
    <r>
      <rPr>
        <b/>
        <sz val="8"/>
        <rFont val="Verdana"/>
        <family val="2"/>
      </rPr>
      <t>bezpieczenia</t>
    </r>
    <r>
      <rPr>
        <sz val="8"/>
        <rFont val="Verdana"/>
        <family val="2"/>
      </rPr>
      <t xml:space="preserve"> i w zakładce </t>
    </r>
    <r>
      <rPr>
        <b/>
        <sz val="8"/>
        <rFont val="Verdana"/>
        <family val="2"/>
      </rPr>
      <t>Poziom zabezpieczeń</t>
    </r>
    <r>
      <rPr>
        <sz val="8"/>
        <rFont val="Verdana"/>
        <family val="2"/>
      </rPr>
      <t xml:space="preserve"> wybrać </t>
    </r>
    <r>
      <rPr>
        <b/>
        <sz val="8"/>
        <rFont val="Verdana"/>
        <family val="2"/>
      </rPr>
      <t xml:space="preserve">niskie
</t>
    </r>
    <r>
      <rPr>
        <sz val="8"/>
        <rFont val="Verdana"/>
        <family val="2"/>
      </rPr>
      <t>2.</t>
    </r>
    <r>
      <rPr>
        <b/>
        <sz val="8"/>
        <rFont val="Verdana"/>
        <family val="2"/>
      </rPr>
      <t xml:space="preserve"> MS Excel 2007 - Opcje programu Excel / Ustawienia Centrum zaufania / Ustawienia formantów ActiveX / Włącz wszystkie formanty</t>
    </r>
  </si>
  <si>
    <r>
      <t>wybranie opcji SPRAWDZAJ NA BIEŻĄCO oznacza, że następuje automatyczne sprawdzanie, czy wypełniona deklaracja zawiera wszystkie informacje/dane - przy każdej komórce, która powinna być wypełniona pojawia się znak "</t>
    </r>
    <r>
      <rPr>
        <b/>
        <i/>
        <sz val="7"/>
        <color indexed="10"/>
        <rFont val="Verdana"/>
        <family val="2"/>
      </rPr>
      <t>!!!</t>
    </r>
    <r>
      <rPr>
        <i/>
        <sz val="7"/>
        <rFont val="Verdana"/>
        <family val="2"/>
      </rPr>
      <t>".</t>
    </r>
  </si>
  <si>
    <r>
      <t>wybranie opcji SPRAWDŹ oznacza, że sprawdzenie deklaracji następuje po wypełnieniu wszystkich komórek deklaracji - dopiero wówczas przy każdej komórce, która powinna być wypełniona pojawia się znak "</t>
    </r>
    <r>
      <rPr>
        <b/>
        <i/>
        <sz val="7"/>
        <color indexed="10"/>
        <rFont val="Verdana"/>
        <family val="2"/>
      </rPr>
      <t>!!!</t>
    </r>
    <r>
      <rPr>
        <i/>
        <sz val="7"/>
        <rFont val="Verdana"/>
        <family val="2"/>
      </rPr>
      <t>"</t>
    </r>
  </si>
  <si>
    <t>wybranie opcji ZAZNACZ KOMÓRKI oznacza, że automatycznie następuje oznaczenie komórek do wypełnienia kolorem niebieskim, kolor ten "znika" w momencie wypełnienia komórki - podatnik powinien wypełnić wyłącznie komórki oznaczone kolorem niebieskim.</t>
  </si>
  <si>
    <t>Załącznik nr 2 
do deklaracji w sprawie 
podatku od nieruchomości</t>
  </si>
  <si>
    <t>Wartość budowli podlegająca zwolnieniu opodatkowaniu (zł)</t>
  </si>
  <si>
    <t>OBJAŚNIENIA</t>
  </si>
  <si>
    <t xml:space="preserve">Formularz przeznaczony dla osób prawnych, jednostek organizacyjnych oraz spółek nieposiadających osobowości </t>
  </si>
  <si>
    <t xml:space="preserve">prawnej będących właścicielami nieruchomości lub obiektów budowlanych, posiadaczami samoistnymi nieruchomości lub </t>
  </si>
  <si>
    <t xml:space="preserve">obiektów budowlanych, użytkownikami wieczystymi gruntów, posiadaczami nieruchomości lub ich części albo obiektów </t>
  </si>
  <si>
    <t xml:space="preserve">budowlanych lub ich części, stanowiących własność Skarbu Państwa lub jednostki samorządu terytorialnego oraz dla </t>
  </si>
  <si>
    <t xml:space="preserve">osób fizycznych będących współwłaścicielami lub współposiadaczami z osobami prawnymi, bądź z innymi jednostkami </t>
  </si>
  <si>
    <t xml:space="preserve">organizacyjnymi nieposiadającymi osobowości prawnej lub ze spółkami nieposiadającymi osobowości prawnej,  </t>
  </si>
  <si>
    <t>z wyjątkiem osób fizycznych tworzących wspólnotę mieszkaniową</t>
  </si>
  <si>
    <t>Podstawa</t>
  </si>
  <si>
    <t>prawna:</t>
  </si>
  <si>
    <t xml:space="preserve">(wygaśnięcie) obowiązku podatkowego lub wysokość opodatkowania. </t>
  </si>
  <si>
    <t>składania:</t>
  </si>
  <si>
    <t xml:space="preserve">Termin </t>
  </si>
  <si>
    <t>podatkowy:</t>
  </si>
  <si>
    <t xml:space="preserve">Organ </t>
  </si>
  <si>
    <t xml:space="preserve">odpłatnej statutowej działalności pożytku </t>
  </si>
  <si>
    <t>publicznego przez organizacje pożytku publicznego</t>
  </si>
  <si>
    <t>Art. 7 ust. 1 pkt  4 – budynki gospodarcze lub ich części:</t>
  </si>
  <si>
    <t>c) zajęte na prowadzenie działów specjalnych produkcji rolnej</t>
  </si>
  <si>
    <t>a) służące działalności leśnej lub rybackiej,</t>
  </si>
  <si>
    <t>narodowych oraz w rezerwatach przyrody</t>
  </si>
  <si>
    <t xml:space="preserve">b) są inwalidami zaliczonymi do I albo II grupy, </t>
  </si>
  <si>
    <t xml:space="preserve">a) osiągnęli wiek emerytalny, </t>
  </si>
  <si>
    <t>założycielskim</t>
  </si>
  <si>
    <t xml:space="preserve">Art. 7 ust. 2 pkt 1 – uczelnie, zwolnienie nie dotyczy przedmiotów </t>
  </si>
  <si>
    <t>opodatkowania zajętych na działalność gospodarczą</t>
  </si>
  <si>
    <t>zajętych na cele prowadzonych badań i prac rozwojowych</t>
  </si>
  <si>
    <r>
      <t>ZDN-1</t>
    </r>
    <r>
      <rPr>
        <sz val="8"/>
        <rFont val="Verdana"/>
        <family val="2"/>
      </rPr>
      <t xml:space="preserve"> i </t>
    </r>
    <r>
      <rPr>
        <b/>
        <sz val="8"/>
        <rFont val="Verdana"/>
        <family val="2"/>
      </rPr>
      <t>ZDN-2</t>
    </r>
    <r>
      <rPr>
        <sz val="8"/>
        <rFont val="Verdana"/>
        <family val="2"/>
      </rPr>
      <t xml:space="preserve"> wypełniana jest w przypadku gdy podatnik posiada kilka nieruchomości podlegających opodatkowaniu i/lub zwolnieniu z podatku od nieruchomości</t>
    </r>
  </si>
  <si>
    <t></t>
  </si>
  <si>
    <t>1. Rok</t>
  </si>
  <si>
    <t>Składający:</t>
  </si>
  <si>
    <t>Prezydent Miasta Świdnicy</t>
  </si>
  <si>
    <t>A.</t>
  </si>
  <si>
    <t>*niewłaściwe przekreślić</t>
  </si>
  <si>
    <t>MIEJSCE SKŁADANIA INFORMACJI</t>
  </si>
  <si>
    <t>B.</t>
  </si>
  <si>
    <t>B.1</t>
  </si>
  <si>
    <t xml:space="preserve">DANE IDENTYFIKACYJNE </t>
  </si>
  <si>
    <t>B.2</t>
  </si>
  <si>
    <t>B.3</t>
  </si>
  <si>
    <t>C.</t>
  </si>
  <si>
    <t>DANE DOTYCZĄCE PRZEDMIOTÓW OPODATKOWANIA</t>
  </si>
  <si>
    <t>Położenie nieruchomości (adres)</t>
  </si>
  <si>
    <t>35.</t>
  </si>
  <si>
    <t>Forma władania (zaznaczyć właściwy kwadrat)</t>
  </si>
  <si>
    <t>36.</t>
  </si>
  <si>
    <t>własność</t>
  </si>
  <si>
    <t>współwłasność</t>
  </si>
  <si>
    <t>wieczyste użytkowanie</t>
  </si>
  <si>
    <t>współużytkowanie</t>
  </si>
  <si>
    <t>posiadanie samoistne</t>
  </si>
  <si>
    <t>współposiadanie samoistne</t>
  </si>
  <si>
    <t>współposiadanie zależne</t>
  </si>
  <si>
    <t>Nr księgi wieczystej</t>
  </si>
  <si>
    <t>37.</t>
  </si>
  <si>
    <t>Identyfikatory działek, budynków, lokali</t>
  </si>
  <si>
    <t>D.</t>
  </si>
  <si>
    <t>DANE DOTYCZĄCE PRZEDMIOTÓW OPODATKOWANIA NIEPODLEGAJĄCYCH ZWOLNIENIU</t>
  </si>
  <si>
    <t>D.1</t>
  </si>
  <si>
    <t>POWIERZCHNIA GRUNTÓW</t>
  </si>
  <si>
    <t>41.</t>
  </si>
  <si>
    <t>42.</t>
  </si>
  <si>
    <t>43.</t>
  </si>
  <si>
    <t>44.</t>
  </si>
  <si>
    <t>45.</t>
  </si>
  <si>
    <t>46.</t>
  </si>
  <si>
    <t>D.2</t>
  </si>
  <si>
    <t>POWIERZCHNIA UŻYTKOWA BUDYNKÓW LUB ICH CZĘŚCI</t>
  </si>
  <si>
    <t xml:space="preserve">Podstawa opodatkowania w m² </t>
  </si>
  <si>
    <t>W wysokości powyżej  2,20m</t>
  </si>
  <si>
    <t>W wysokości od 1,40m do 2,20m (zaliczyć 50% powierzchni)</t>
  </si>
  <si>
    <t xml:space="preserve">1. Mieszkalne </t>
  </si>
  <si>
    <t>47.</t>
  </si>
  <si>
    <t>48.</t>
  </si>
  <si>
    <t>49.</t>
  </si>
  <si>
    <t>50.</t>
  </si>
  <si>
    <t>51.</t>
  </si>
  <si>
    <t>52.</t>
  </si>
  <si>
    <t>53.</t>
  </si>
  <si>
    <t>54.</t>
  </si>
  <si>
    <t>55.</t>
  </si>
  <si>
    <t>56.</t>
  </si>
  <si>
    <t>57.</t>
  </si>
  <si>
    <t>58.</t>
  </si>
  <si>
    <t>59.</t>
  </si>
  <si>
    <t>60.</t>
  </si>
  <si>
    <t>61.</t>
  </si>
  <si>
    <t>62.</t>
  </si>
  <si>
    <t>D.3</t>
  </si>
  <si>
    <t>WARTOŚĆ BUDOWLI</t>
  </si>
  <si>
    <t>Budowle lub ich części związane z prowadzeniem działalności gospodarczej</t>
  </si>
  <si>
    <t>63.</t>
  </si>
  <si>
    <t>E.</t>
  </si>
  <si>
    <t xml:space="preserve">E.1 </t>
  </si>
  <si>
    <t xml:space="preserve">Tytuł prawny zwolnienia </t>
  </si>
  <si>
    <t>Podstawa opodatkowania</t>
  </si>
  <si>
    <t>65.</t>
  </si>
  <si>
    <t>66.</t>
  </si>
  <si>
    <t>67.</t>
  </si>
  <si>
    <t>68.</t>
  </si>
  <si>
    <t>Art. 7 ust. 1 pkt 3 – budynki, budowle i zajęte pod nie grunty na obszarze części lotniczych lotnisk użytku publicznego</t>
  </si>
  <si>
    <t>69.</t>
  </si>
  <si>
    <t>70.</t>
  </si>
  <si>
    <t>71.</t>
  </si>
  <si>
    <t>72.</t>
  </si>
  <si>
    <t>73.</t>
  </si>
  <si>
    <t>74.</t>
  </si>
  <si>
    <t>75.</t>
  </si>
  <si>
    <t>76.</t>
  </si>
  <si>
    <t xml:space="preserve">Art. 7 ust. 1 pkt 7 – grunty i budynki we władaniu muzeów rejestrowanych </t>
  </si>
  <si>
    <t>77.</t>
  </si>
  <si>
    <t>79.</t>
  </si>
  <si>
    <t>80.</t>
  </si>
  <si>
    <t>81.</t>
  </si>
  <si>
    <t>82.</t>
  </si>
  <si>
    <t>84.</t>
  </si>
  <si>
    <t>85.</t>
  </si>
  <si>
    <t>86.</t>
  </si>
  <si>
    <t>87.</t>
  </si>
  <si>
    <t>89.</t>
  </si>
  <si>
    <t>90.</t>
  </si>
  <si>
    <t>91.</t>
  </si>
  <si>
    <t>92.</t>
  </si>
  <si>
    <t>93.</t>
  </si>
  <si>
    <t>94.</t>
  </si>
  <si>
    <t>96.</t>
  </si>
  <si>
    <t>97.</t>
  </si>
  <si>
    <t>98.</t>
  </si>
  <si>
    <t>99.</t>
  </si>
  <si>
    <t>100.</t>
  </si>
  <si>
    <t>102.</t>
  </si>
  <si>
    <t>103.</t>
  </si>
  <si>
    <t>104.</t>
  </si>
  <si>
    <t>105.</t>
  </si>
  <si>
    <t>106.</t>
  </si>
  <si>
    <t>107.</t>
  </si>
  <si>
    <t>108.</t>
  </si>
  <si>
    <t>109.</t>
  </si>
  <si>
    <t>110.</t>
  </si>
  <si>
    <t>E.2</t>
  </si>
  <si>
    <t>ZWOLNIENIA NA MOCY ODRĘBNYCH USTAW</t>
  </si>
  <si>
    <t xml:space="preserve">Tytuł zwolnienia </t>
  </si>
  <si>
    <t>112.</t>
  </si>
  <si>
    <t>113.</t>
  </si>
  <si>
    <t>114.</t>
  </si>
  <si>
    <t>115.</t>
  </si>
  <si>
    <t>116.</t>
  </si>
  <si>
    <t>117.</t>
  </si>
  <si>
    <t>118.</t>
  </si>
  <si>
    <t>119.</t>
  </si>
  <si>
    <t>120.</t>
  </si>
  <si>
    <t>121.</t>
  </si>
  <si>
    <t>122.</t>
  </si>
  <si>
    <t>RAZEM ZWOLNIENIA</t>
  </si>
  <si>
    <t>123.</t>
  </si>
  <si>
    <t xml:space="preserve">ZWOLNIENIA NA MOCY UCHWAŁY RADY MIEJSKIEJ W ŚWIDNICY </t>
  </si>
  <si>
    <t>NA PODSTAWIE ART. 7 UST. 3 USTAWY</t>
  </si>
  <si>
    <t>125.</t>
  </si>
  <si>
    <t>126.</t>
  </si>
  <si>
    <t>127.</t>
  </si>
  <si>
    <t>129.</t>
  </si>
  <si>
    <t>130.</t>
  </si>
  <si>
    <t>131.</t>
  </si>
  <si>
    <t>132.</t>
  </si>
  <si>
    <t>133.</t>
  </si>
  <si>
    <t>134.</t>
  </si>
  <si>
    <t>135.</t>
  </si>
  <si>
    <t>136.</t>
  </si>
  <si>
    <t>F.</t>
  </si>
  <si>
    <t>G.</t>
  </si>
  <si>
    <t>ADRES DO KORESPONDENCJI</t>
  </si>
  <si>
    <t>H.</t>
  </si>
  <si>
    <t>I.</t>
  </si>
  <si>
    <t>ADNOTACJE ORGANU PODATKOWEGO</t>
  </si>
  <si>
    <t>arkusz mapy</t>
  </si>
  <si>
    <t>nr działki</t>
  </si>
  <si>
    <t>obręb</t>
  </si>
  <si>
    <t>nr budynku</t>
  </si>
  <si>
    <t>nr lokalu</t>
  </si>
  <si>
    <t>38.</t>
  </si>
  <si>
    <t>111.</t>
  </si>
  <si>
    <t>124.</t>
  </si>
  <si>
    <t>128.</t>
  </si>
  <si>
    <t>137.</t>
  </si>
  <si>
    <t>DN-1</t>
  </si>
  <si>
    <t xml:space="preserve">DEKLARACJA W SPRAWIE PODATKU OD NIERUCHOMOŚCI </t>
  </si>
  <si>
    <r>
      <t>OBOWIĄZEK ZŁOŻENIA DEKLARACJI –</t>
    </r>
    <r>
      <rPr>
        <b/>
        <sz val="7"/>
        <rFont val="Verdana"/>
        <family val="2"/>
      </rPr>
      <t xml:space="preserve"> </t>
    </r>
    <r>
      <rPr>
        <sz val="7"/>
        <rFont val="Verdana"/>
        <family val="2"/>
      </rPr>
      <t xml:space="preserve">w przypadku składania korekty deklaracji podatnik ma obowiązek złożenia wraz korektą deklaracji pisemnego uzasadnienia przyczyny korekty - art. 81 ustawy Ordynacja podatkowa  </t>
    </r>
    <r>
      <rPr>
        <sz val="8"/>
        <rFont val="Verdana"/>
        <family val="2"/>
      </rPr>
      <t xml:space="preserve">         </t>
    </r>
    <r>
      <rPr>
        <b/>
        <sz val="8"/>
        <rFont val="Verdana"/>
        <family val="2"/>
      </rPr>
      <t xml:space="preserve">                                                                                                                </t>
    </r>
  </si>
  <si>
    <t>1. Złożenie deklaracji</t>
  </si>
  <si>
    <r>
      <t>DANE PODATNIKA</t>
    </r>
    <r>
      <rPr>
        <b/>
        <sz val="8"/>
        <rFont val="Verdana"/>
        <family val="2"/>
      </rPr>
      <t xml:space="preserve">: </t>
    </r>
    <r>
      <rPr>
        <sz val="7"/>
        <rFont val="Verdana"/>
        <family val="2"/>
      </rPr>
      <t>*-dotyczy osoby prawnej, ** dotyczy osoby fizycznej</t>
    </r>
  </si>
  <si>
    <t>3. Status składającego deklarację (zaznaczyć właściwy kwadrat):</t>
  </si>
  <si>
    <t>osoba fizyczna,</t>
  </si>
  <si>
    <t>osoba prawna,</t>
  </si>
  <si>
    <t>jednostka organizacyjna, w tym spółka nieposiadająca osobowości prawnej.</t>
  </si>
  <si>
    <t>4. Nazwa pełna */ Nazwisko**</t>
  </si>
  <si>
    <t>5. Nazwa skrócona */ Pierwsze imię, drugie imię**</t>
  </si>
  <si>
    <t>6. Identyfikator REGON *</t>
  </si>
  <si>
    <t>7. Numer PESEL **/NIP</t>
  </si>
  <si>
    <t>Pola 8, 9, 10 należy wypełnić w przypadku, gdy numer PESEL nie został nadany</t>
  </si>
  <si>
    <t xml:space="preserve">8. Data urodzenia </t>
  </si>
  <si>
    <t xml:space="preserve">9. Imię Ojca </t>
  </si>
  <si>
    <t>10. Imię matki</t>
  </si>
  <si>
    <t>ORGAN REJESTROWY*</t>
  </si>
  <si>
    <t>11. Nazwa organu rejestrowego</t>
  </si>
  <si>
    <t>12. Dane osoby reprezentującej firmę</t>
  </si>
  <si>
    <t>13. Nazwa, numer rejestru i data rejestracji</t>
  </si>
  <si>
    <t>14. Klasa PKD lub EKD</t>
  </si>
  <si>
    <t>mikroprzedsiębiorca</t>
  </si>
  <si>
    <t>mały przedsiębiorca</t>
  </si>
  <si>
    <t>średni przedsiębiorca</t>
  </si>
  <si>
    <t>inny przedsiębiorca (duży)</t>
  </si>
  <si>
    <t>nie dotyczy</t>
  </si>
  <si>
    <t>ADRES SIEDZIBY * / ADRES ZAMIESZKANIA **</t>
  </si>
  <si>
    <t>16. Kraj</t>
  </si>
  <si>
    <t>17. Województwo</t>
  </si>
  <si>
    <t>18. Powiat</t>
  </si>
  <si>
    <t>19. Gmina</t>
  </si>
  <si>
    <t>20. Ulica</t>
  </si>
  <si>
    <t>21. Nr domu</t>
  </si>
  <si>
    <t>22. Nr lokalu</t>
  </si>
  <si>
    <t>23. Miejscowość</t>
  </si>
  <si>
    <t>24. Kod Pocztowy</t>
  </si>
  <si>
    <t>25. Poczta</t>
  </si>
  <si>
    <t>26. Telefon</t>
  </si>
  <si>
    <t>27. Fax</t>
  </si>
  <si>
    <t>28. Adres e-mail</t>
  </si>
  <si>
    <t>(w przypadku większej liczby nieruchomości należy wypełnić załącznik nr 1 do deklaracji (ZDN - 1)</t>
  </si>
  <si>
    <t>29.</t>
  </si>
  <si>
    <t>30.</t>
  </si>
  <si>
    <t>31.</t>
  </si>
  <si>
    <t>32. Działka</t>
  </si>
  <si>
    <t xml:space="preserve">33. Budynek                                                                                                                                     </t>
  </si>
  <si>
    <t>34. Lokal</t>
  </si>
  <si>
    <t>39.</t>
  </si>
  <si>
    <t>40.</t>
  </si>
  <si>
    <t>ŁĄCZNA KWOTA PODATKU</t>
  </si>
  <si>
    <t>D.4</t>
  </si>
  <si>
    <r>
      <t>DANE DOTYCZĄCE PRZEDMIOTÓW OPODATKOWANIA PODLEGAJĄCYCH ZWOLNIENIU</t>
    </r>
    <r>
      <rPr>
        <b/>
        <sz val="7"/>
        <rFont val="Verdana"/>
        <family val="2"/>
      </rPr>
      <t xml:space="preserve"> 
</t>
    </r>
    <r>
      <rPr>
        <sz val="7"/>
        <rFont val="Verdana"/>
        <family val="2"/>
      </rPr>
      <t>(w przypadku większej liczby nieruchomości należy wypełnić załącznik nr 2 do deklaracji – ZDN-2)</t>
    </r>
  </si>
  <si>
    <t>ZWOLNIENIA USTAWOWE NA PODSTAWIE ART. 7 UST. 1 i 2 USTAWY</t>
  </si>
  <si>
    <t xml:space="preserve">Kwota zwolnienia </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</si>
  <si>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</si>
  <si>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</si>
  <si>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</si>
  <si>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</si>
  <si>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</si>
  <si>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</si>
  <si>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</si>
  <si>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</si>
  <si>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</si>
  <si>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</si>
  <si>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</si>
  <si>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</si>
  <si>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</si>
  <si>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</si>
  <si>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</si>
  <si>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</si>
  <si>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</si>
  <si>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</si>
  <si>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</si>
  <si>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</si>
  <si>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</si>
  <si>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</si>
  <si>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</si>
  <si>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</si>
  <si>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</si>
  <si>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</si>
  <si>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</si>
  <si>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</si>
  <si>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</si>
  <si>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</si>
  <si>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</si>
  <si>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</si>
  <si>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</si>
  <si>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</si>
  <si>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</si>
  <si>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</si>
  <si>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</si>
  <si>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</si>
  <si>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</si>
  <si>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r>
      <t xml:space="preserve">INFORMACJA O ZAŁĄCZNIKACH </t>
    </r>
    <r>
      <rPr>
        <sz val="7"/>
        <rFont val="Verdana"/>
        <family val="2"/>
      </rPr>
      <t>(do niniejszej deklaracji dołączono)</t>
    </r>
  </si>
  <si>
    <t>Załącznik nr 1 do deklaracji – ZDN-1</t>
  </si>
  <si>
    <t>Załącznik nr 2 do deklaracji – ZDN-2</t>
  </si>
  <si>
    <r>
      <t xml:space="preserve">OŚWIADCZENIA I PODPIS PODATNIKA
</t>
    </r>
    <r>
      <rPr>
        <sz val="7"/>
        <rFont val="Verdana"/>
        <family val="2"/>
      </rPr>
      <t>Oświadczam, że znana jest mi odpowiedzialność karna za składanie fałszywych zeznań, przewidziana w art. 233 Kodeksu karnego (Dz. U. Nr 88 z 1997r., poz. 553 ze zm.), zgodnie z którym za złożenie fałszywych zeznań grozi kara pozbawienia wolności do lat 3</t>
    </r>
  </si>
  <si>
    <t>101.</t>
  </si>
  <si>
    <t>Pouczenie:</t>
  </si>
  <si>
    <t>1. Okoliczności powodujące obowiązek złożenia deklaracji (należy zaznaczyć właściwy kwadrat)</t>
  </si>
  <si>
    <t>2. Urząd Miejski w Świdnicy, ul. Armii Krajowej 49, 58-100 Świdnica, Departament Budżetowo-Finansowy, Referat Finansowy</t>
  </si>
  <si>
    <r>
      <t xml:space="preserve">Podstawa opodatkowania
</t>
    </r>
    <r>
      <rPr>
        <sz val="6"/>
        <rFont val="Verdana"/>
        <family val="2"/>
      </rPr>
      <t>(w m², ha)</t>
    </r>
  </si>
  <si>
    <r>
      <t xml:space="preserve">Stawka podatku 
</t>
    </r>
    <r>
      <rPr>
        <sz val="6"/>
        <rFont val="Verdana"/>
        <family val="2"/>
      </rPr>
      <t>(wynikająca z uchwały Rady Miejskiej w Świdnicy)</t>
    </r>
  </si>
  <si>
    <r>
      <t xml:space="preserve">Kwota podatku
</t>
    </r>
    <r>
      <rPr>
        <sz val="6"/>
        <rFont val="Verdana"/>
        <family val="2"/>
      </rPr>
      <t>(w zł i gr)</t>
    </r>
  </si>
  <si>
    <r>
      <t xml:space="preserve">Podstawa opodatkowania 
</t>
    </r>
    <r>
      <rPr>
        <sz val="6"/>
        <rFont val="Verdana"/>
        <family val="2"/>
      </rPr>
      <t>(w zł z dokładnością do 1 zł)</t>
    </r>
  </si>
  <si>
    <r>
      <t xml:space="preserve">Grunty 
</t>
    </r>
    <r>
      <rPr>
        <sz val="6"/>
        <rFont val="Verdana"/>
        <family val="2"/>
      </rPr>
      <t>(powierzchnia w m²)</t>
    </r>
  </si>
  <si>
    <r>
      <t xml:space="preserve">Budynki lub ich części </t>
    </r>
    <r>
      <rPr>
        <sz val="6"/>
        <rFont val="Verdana"/>
        <family val="2"/>
      </rPr>
      <t>(powierzchnia użytkowa w m²)</t>
    </r>
  </si>
  <si>
    <t>ZDN-1</t>
  </si>
  <si>
    <t>Załącznik nr 1 
do deklaracji w sprawie 
podatku od nieruchomości</t>
  </si>
  <si>
    <t>DANE O NIERUCHOMOŚCIACH (ZA WYJĄTKIEM ZWOLNIONYCH)</t>
  </si>
  <si>
    <t>PRZEZNACZENIE FORMULARZA</t>
  </si>
  <si>
    <t>1. Okoliczności powodujące obowiązek złożenia załącznika (należy zaznaczyć właściwy kwadrat)</t>
  </si>
  <si>
    <t>1. Złożenie załącznika</t>
  </si>
  <si>
    <t>2. Korekta załącznika</t>
  </si>
  <si>
    <r>
      <t xml:space="preserve">DANE DOTYCZĄCE PRZEDMIOTÓW OPODATKOWANIA </t>
    </r>
    <r>
      <rPr>
        <sz val="7"/>
        <rFont val="Verdana"/>
        <family val="2"/>
      </rPr>
      <t>- dane o nieruchomościach za wyjątkiem zwolnionych</t>
    </r>
  </si>
  <si>
    <t>L.p.</t>
  </si>
  <si>
    <t>Adres nieruchomości wraz z numerem kodu pocztowego</t>
  </si>
  <si>
    <t>Tytuł  prawny, forma władania</t>
  </si>
  <si>
    <t>Nr księgi wieczystej lub zbioru dokumentów</t>
  </si>
  <si>
    <t>Obręb</t>
  </si>
  <si>
    <t>Arkusz mapy</t>
  </si>
  <si>
    <t>Nr działki</t>
  </si>
  <si>
    <t>Identyfikator budynku / lokalu
- mieszkalny
- niemieszkalny</t>
  </si>
  <si>
    <t>Ogółem:</t>
  </si>
  <si>
    <t xml:space="preserve">PODPIS PODATNIKA </t>
  </si>
  <si>
    <t>2. Nazwisko i imię oraz podpis osoby odpowiedzialnej za prawidłowe wypełnienie załącznika</t>
  </si>
  <si>
    <t>3. Podpis podatnika / Podpis osoby reprezentującej podatnika</t>
  </si>
  <si>
    <t xml:space="preserve">4. Data wypełnienia                                                                  </t>
  </si>
  <si>
    <t>ZDN-2</t>
  </si>
  <si>
    <t>DANE O ZWOLNIENIACH W PODATKU OD NIERUCHOMOŚCI</t>
  </si>
  <si>
    <t>Podstawa prawna zastosowania zwolnienia</t>
  </si>
  <si>
    <r>
      <t>Powierzchnia działki (m</t>
    </r>
    <r>
      <rPr>
        <sz val="7"/>
        <rFont val="Arial"/>
        <family val="2"/>
      </rPr>
      <t>²)</t>
    </r>
  </si>
  <si>
    <r>
      <t>Powierzchnia użytkowa budynku/ lokalu (m</t>
    </r>
    <r>
      <rPr>
        <sz val="7"/>
        <rFont val="Arial"/>
        <family val="2"/>
      </rPr>
      <t>²</t>
    </r>
    <r>
      <rPr>
        <sz val="7"/>
        <rFont val="Verdana"/>
        <family val="2"/>
      </rPr>
      <t>)</t>
    </r>
  </si>
  <si>
    <t>Wartość budowli podlegająca opodatkowaniu (zł)</t>
  </si>
  <si>
    <t>E.3</t>
  </si>
  <si>
    <t xml:space="preserve">rodzaj i nr dokumentu </t>
  </si>
  <si>
    <t>88.</t>
  </si>
  <si>
    <t/>
  </si>
  <si>
    <t>DOLNOŚLĄSKIE</t>
  </si>
  <si>
    <t>KUJAWSKO-POMORSKIE</t>
  </si>
  <si>
    <t>LUBELSKIE</t>
  </si>
  <si>
    <t>LUBUSKIE</t>
  </si>
  <si>
    <t>ŁÓDZKIE</t>
  </si>
  <si>
    <t>MAŁOPOLSKIE</t>
  </si>
  <si>
    <t>OPOLSKIE</t>
  </si>
  <si>
    <t>PODKARPACKIE</t>
  </si>
  <si>
    <t>PODLASKIE</t>
  </si>
  <si>
    <t>POMORSKIE</t>
  </si>
  <si>
    <t>ŚLĄSKIE</t>
  </si>
  <si>
    <t>ŚWIĘTOKRZYSKIE</t>
  </si>
  <si>
    <t>WARMIŃSKO MAZURSKIE</t>
  </si>
  <si>
    <t>WIELKOPOLSKIE</t>
  </si>
  <si>
    <t>ZACHODNIOPOMORSKIE</t>
  </si>
  <si>
    <t>posiadanie zależne 
(np.najem, dzierżawa)</t>
  </si>
  <si>
    <r>
      <t xml:space="preserve">Budowle
</t>
    </r>
    <r>
      <rPr>
        <sz val="6"/>
        <rFont val="Verdana"/>
        <family val="2"/>
      </rPr>
      <t>(wartość w zł)</t>
    </r>
  </si>
  <si>
    <t>177.</t>
  </si>
  <si>
    <t>178.</t>
  </si>
  <si>
    <t>179.</t>
  </si>
  <si>
    <t>180.</t>
  </si>
  <si>
    <t>181.</t>
  </si>
  <si>
    <t>182.</t>
  </si>
  <si>
    <t>183.</t>
  </si>
  <si>
    <t>184.</t>
  </si>
  <si>
    <t>185.</t>
  </si>
  <si>
    <t>186.</t>
  </si>
  <si>
    <t>187.</t>
  </si>
  <si>
    <t>188.</t>
  </si>
  <si>
    <t>189.</t>
  </si>
  <si>
    <t>ZAZNACZ KOMÓRKI</t>
  </si>
  <si>
    <t>ODZNACZ KOMÓRKI</t>
  </si>
  <si>
    <t>data nabycia nieruchomości /</t>
  </si>
  <si>
    <t>data zmiany*</t>
  </si>
  <si>
    <t>data nabycia nieruchomości/</t>
  </si>
  <si>
    <t>data zmiany *</t>
  </si>
  <si>
    <t>58-100 ŚWIDNICA</t>
  </si>
  <si>
    <t>58-105 ŚWIDNICA</t>
  </si>
  <si>
    <t>UL.  1 MAJA</t>
  </si>
  <si>
    <t>UL.  8 MAJA</t>
  </si>
  <si>
    <t>UL.  ADAMA MICKIEWICZA</t>
  </si>
  <si>
    <t>UL.  ADAMA PRAŻMOWSKIEGO</t>
  </si>
  <si>
    <t>UL.  AGRESTOWA</t>
  </si>
  <si>
    <t>UL.  AKACJOWA</t>
  </si>
  <si>
    <t>UL.  AL. BRZOZOWA</t>
  </si>
  <si>
    <t>UL.  AL. GOPLANY</t>
  </si>
  <si>
    <t>UL.  AL. NIEPODLEGŁOŚCI</t>
  </si>
  <si>
    <t>UL.  ARMII KRAJOWEJ</t>
  </si>
  <si>
    <t>UL.  BARTOSZA GŁOWACKIEGO</t>
  </si>
  <si>
    <t>UL.  BASZTOWA</t>
  </si>
  <si>
    <t>UL.  BIBERASKA</t>
  </si>
  <si>
    <t>UL.  BOBRZAŃSKA</t>
  </si>
  <si>
    <t>UL.  BOCHEŃSKA</t>
  </si>
  <si>
    <t>UL.  BOCZNA</t>
  </si>
  <si>
    <t>UL.  BOGUSZA STĘCZYŃSKIEGO</t>
  </si>
  <si>
    <t>UL.  BOHATERÓW GETTA</t>
  </si>
  <si>
    <t>UL.  BOKSERSKA</t>
  </si>
  <si>
    <t>UL.  BOLESŁAWA CHROBREGO</t>
  </si>
  <si>
    <t>UL.  BOLESŁAWA KRZYWOUSTEGO</t>
  </si>
  <si>
    <t>UL.  BOLESŁAWA ŚMIAŁEGO</t>
  </si>
  <si>
    <t>UL.  BORA KOMOROWSKIEGO</t>
  </si>
  <si>
    <t>UL.  BRACKA</t>
  </si>
  <si>
    <t>UL.  BRONISŁAWA CZECHA</t>
  </si>
  <si>
    <t>UL.  BUDOWLANA</t>
  </si>
  <si>
    <t>UL.  BYSTRZYCKA</t>
  </si>
  <si>
    <t>UL.  CEGLANA</t>
  </si>
  <si>
    <t>UL.  CHŁOPSKA</t>
  </si>
  <si>
    <t>UL.  CHORWACKA</t>
  </si>
  <si>
    <t>UL.  CICHA</t>
  </si>
  <si>
    <t>UL.  CYPRIANA KAMILA NORWIDA</t>
  </si>
  <si>
    <t>UL.  CZARNA DROGA</t>
  </si>
  <si>
    <t>UL.  CZEREŚNIOWA</t>
  </si>
  <si>
    <t>UL.  CZESKA</t>
  </si>
  <si>
    <t>UL.  CZĘSTOCHOWSKA</t>
  </si>
  <si>
    <t>UL.  CZWARTAKÓW</t>
  </si>
  <si>
    <t>UL.  DALEKA</t>
  </si>
  <si>
    <t>UL.  DESZCZOWA</t>
  </si>
  <si>
    <t>UL.  DĘBOWA</t>
  </si>
  <si>
    <t>UL.  DŁUGA</t>
  </si>
  <si>
    <t>UL.  DWORCOWA</t>
  </si>
  <si>
    <t>UL.  DZIAŁKOWA</t>
  </si>
  <si>
    <t>UL.  EMILII PLATER</t>
  </si>
  <si>
    <t>UL.  ESPERANTYSTÓW</t>
  </si>
  <si>
    <t>UL.  FABRYCZNA</t>
  </si>
  <si>
    <t>UL.  FELIKSA STAMMA</t>
  </si>
  <si>
    <t>UL.  FOLWARCZNA</t>
  </si>
  <si>
    <t>UL.  FRANCISZKAŃSKA</t>
  </si>
  <si>
    <t>UL.  FRANCUSKA</t>
  </si>
  <si>
    <t>UL.  FRYDERYKA CHOPINA</t>
  </si>
  <si>
    <t>UL.  GAJOWA</t>
  </si>
  <si>
    <t>UL.  GALLA ANONIMA</t>
  </si>
  <si>
    <t>UL.  GARBARSKA</t>
  </si>
  <si>
    <t>UL.  GDYŃSKA</t>
  </si>
  <si>
    <t>UL.  GEN. AUGUSTA EMILA FIELDORFA</t>
  </si>
  <si>
    <t>UL.  GEN. JAKUBA JASIŃSKIEGO</t>
  </si>
  <si>
    <t>UL.  GEN. JÓZEFA BEMA</t>
  </si>
  <si>
    <t>UL.  GEN. LEOPOLDA OKULICKIEGO</t>
  </si>
  <si>
    <t>UL.  GEN. MARIANA LANGIEWICZA</t>
  </si>
  <si>
    <t>UL.  GEN. STEFANA GROTA ROWECKIEGO</t>
  </si>
  <si>
    <t>UL.  GEN. WŁADYSŁAWA ANDERSA</t>
  </si>
  <si>
    <t>UL.  GEN. WŁADYSŁAWA SIKORSKIEGO</t>
  </si>
  <si>
    <t>UL.  GŁÓWNA</t>
  </si>
  <si>
    <t>UL.  GRODZKA</t>
  </si>
  <si>
    <t>UL.  GUSTAWA MORCINKA</t>
  </si>
  <si>
    <t>UL.  HELENY MARUSARZÓWNY</t>
  </si>
  <si>
    <t>UL.  HETMAŃSKA</t>
  </si>
  <si>
    <t>UL.  HODOWLANA</t>
  </si>
  <si>
    <t>UL.  HUGONA KOŁŁĄTAJA</t>
  </si>
  <si>
    <t>UL.  HUSARSKA</t>
  </si>
  <si>
    <t>UL.  IGNACEGO KRASICKIEGO</t>
  </si>
  <si>
    <t>UL.  IGNACEGO PADEREWSKIEGO</t>
  </si>
  <si>
    <t>UL.  IGNACEGO PRĄDZYŃSKIEGO</t>
  </si>
  <si>
    <t>UL.  INWALIDÓW WOJENNYCH</t>
  </si>
  <si>
    <t>UL.  INŻYNIERSKA</t>
  </si>
  <si>
    <t>UL.  JAGIELLOŃSKA</t>
  </si>
  <si>
    <t>UL.  JAGIENKI</t>
  </si>
  <si>
    <t>UL.  JAŁOWCOWA</t>
  </si>
  <si>
    <t>UL.  JANA BODUENA DE COURTENAY</t>
  </si>
  <si>
    <t>UL.  JANA DŁUGOSZA</t>
  </si>
  <si>
    <t>UL.  JANA KILIŃSKIEGO</t>
  </si>
  <si>
    <t>UL.  JANA KOCHANOWSKIEGO</t>
  </si>
  <si>
    <t>UL.  JANA MATEJKI</t>
  </si>
  <si>
    <t>UL.  JANA MIKULICZA-RADECKIEGO</t>
  </si>
  <si>
    <t>UL.  JANA RIEDLA</t>
  </si>
  <si>
    <t>UL.  JANA WYSOCKIEGO</t>
  </si>
  <si>
    <t>UL.  JANUSZA KORCZAKA</t>
  </si>
  <si>
    <t>UL.  JANUSZA KUSOCIŃSKIEGO</t>
  </si>
  <si>
    <t>UL.  JAROSŁAWA DĄBROWSKIEGO</t>
  </si>
  <si>
    <t>UL.  JARZĘBINOWA</t>
  </si>
  <si>
    <t>UL.  JASKÓŁCZA</t>
  </si>
  <si>
    <t>UL.  JESIENNA</t>
  </si>
  <si>
    <t>UL.  JOACHIMA LELEWELA</t>
  </si>
  <si>
    <t>UL.  JODŁOWA</t>
  </si>
  <si>
    <t>UL.  JÓZEFA IGNACEGO KRASZEWSKIEGO</t>
  </si>
  <si>
    <t>UL.  JÓZEFA LOMPY</t>
  </si>
  <si>
    <t>UL.  JULIANA URSYNA NIEMCEWICZA</t>
  </si>
  <si>
    <t>UL.  JULIUSZA SŁOWACKIEGO</t>
  </si>
  <si>
    <t>UL.  KANONIERSKA</t>
  </si>
  <si>
    <t>UL.  KARD. STEFANA WYSZYŃSKIEGO</t>
  </si>
  <si>
    <t>UL.  KAROLA MARCINKOWSKIEGO</t>
  </si>
  <si>
    <t>UL.  KAROLA MIARKI</t>
  </si>
  <si>
    <t>UL.  KAROLA SZYMANOWSKIEGO</t>
  </si>
  <si>
    <t>UL.  KASZTANOWA</t>
  </si>
  <si>
    <t>UL.  KAZIMIERZA ODNOWICIELA</t>
  </si>
  <si>
    <t>UL.  KAZIMIERZA PUŁASKIEGO</t>
  </si>
  <si>
    <t>UL.  KAZIMIERZA WIELKIEGO</t>
  </si>
  <si>
    <t>UL.  KĄTNA</t>
  </si>
  <si>
    <t>UL.  KLASZTORNA</t>
  </si>
  <si>
    <t>UL.  KLICZKOWSKA</t>
  </si>
  <si>
    <t>UL.  KLONOWA</t>
  </si>
  <si>
    <t>UL.  KOLEJOWA</t>
  </si>
  <si>
    <t>UL.  KOMISJI EDUKACJI NARODOWEJ</t>
  </si>
  <si>
    <t>UL.  KOMUNALNA</t>
  </si>
  <si>
    <t>UL.  KOMUNARDÓW</t>
  </si>
  <si>
    <t>UL.  KOSYNIERÓW</t>
  </si>
  <si>
    <t>UL.  KOŚCIELNA</t>
  </si>
  <si>
    <t>UL.  KOTLARSKA</t>
  </si>
  <si>
    <t>UL.  KOZARA SŁOBÓDZKIEGO</t>
  </si>
  <si>
    <t>UL.  KRAKOWSKA</t>
  </si>
  <si>
    <t>UL.  KRASZOWICKA</t>
  </si>
  <si>
    <t>UL.  KRĘTA</t>
  </si>
  <si>
    <t>UL.  KRÓTKA</t>
  </si>
  <si>
    <t>UL.  KRUCZA</t>
  </si>
  <si>
    <t>UL.  KSIĘCIA BERNARDA</t>
  </si>
  <si>
    <t>UL.  KSIĘCIA BOLKA ŚWIDNICKIEGO</t>
  </si>
  <si>
    <t>UL.  KSIĘCIA HENRYKA BRODATEGO</t>
  </si>
  <si>
    <t>UL.  KSIĘCIA HENRYKA POBOŻNEGO</t>
  </si>
  <si>
    <t>UL.  KSIĘDZA DIONIZEGO BARANA</t>
  </si>
  <si>
    <t>UL.  KSIĘŻNEJ AGNIESZKI</t>
  </si>
  <si>
    <t>UL.  KSIĘŻNEJ JADWIGI ŚLĄSKIEJ</t>
  </si>
  <si>
    <t>UL.  KSIĘŻNEJ KUNEGUNDY</t>
  </si>
  <si>
    <t>UL.  KWIATOWA</t>
  </si>
  <si>
    <t>UL.  LECHICKA</t>
  </si>
  <si>
    <t>UL.  LEGII NADWIŚLAŃSKIEJ</t>
  </si>
  <si>
    <t>UL.  LEONA KRUCZKOWSKIEGO</t>
  </si>
  <si>
    <t>UL.  LEŚNA</t>
  </si>
  <si>
    <t>UL.  LETNIA</t>
  </si>
  <si>
    <t>UL.  LIPOWA</t>
  </si>
  <si>
    <t>UL.  LUDWIKA KRZYWICKIEGO</t>
  </si>
  <si>
    <t>UL.  LUDWIKA WARYŃSKIEGO</t>
  </si>
  <si>
    <t>UL.  LUDWIKA ZAMENHOFA</t>
  </si>
  <si>
    <t>UL.  LWA TOŁSTOJA</t>
  </si>
  <si>
    <t>UL.  LWOWSKA</t>
  </si>
  <si>
    <t>UL.  ŁĄCZNA</t>
  </si>
  <si>
    <t>UL.  ŁĄKOWA</t>
  </si>
  <si>
    <t>UL.  ŁUKOWA</t>
  </si>
  <si>
    <t>UL.  ŁUŻYCKA</t>
  </si>
  <si>
    <t>UL.  MALINOWA</t>
  </si>
  <si>
    <t>UL.  MAŁA</t>
  </si>
  <si>
    <t>UL.  MARII KONOPNICKIEJ</t>
  </si>
  <si>
    <t>UL.  MARII KUNIC</t>
  </si>
  <si>
    <t>UL.  MARII SKŁODOWSKIEJ-CURIE</t>
  </si>
  <si>
    <t>UL.  MAZOWIECKA</t>
  </si>
  <si>
    <t>UL.  MENNICKA</t>
  </si>
  <si>
    <t>UL.  METALOWCÓW</t>
  </si>
  <si>
    <t>UL.  MICHAŁA WILLMANNA</t>
  </si>
  <si>
    <t>UL.  MIERNICZA</t>
  </si>
  <si>
    <t>UL.  MIESZKA I</t>
  </si>
  <si>
    <t>UL.  MIKOŁAJA KOPERNIKA</t>
  </si>
  <si>
    <t>UL.  MIKOŁAJA REJA</t>
  </si>
  <si>
    <t>UL.  MODRZEWIOWA</t>
  </si>
  <si>
    <t>UL.  MORELOWA</t>
  </si>
  <si>
    <t>UL.  MUZEALNA</t>
  </si>
  <si>
    <t>UL.  NAD TAMĄ</t>
  </si>
  <si>
    <t>UL.  NADBRZEŻNA</t>
  </si>
  <si>
    <t>UL.  NASYPOWA</t>
  </si>
  <si>
    <t>UL.  NAUCZYCIELSKA</t>
  </si>
  <si>
    <t>UL.  NIECAŁA</t>
  </si>
  <si>
    <t>UL.  OFIAR OŚWIĘCIMSKICH</t>
  </si>
  <si>
    <t>UL.  OGRODOWA</t>
  </si>
  <si>
    <t>UL.  OKRĘŻNA</t>
  </si>
  <si>
    <t>UL.  OSKARA KOLBERGA</t>
  </si>
  <si>
    <t>UL.  PAŃSKA</t>
  </si>
  <si>
    <t>UL.  PARKOWA</t>
  </si>
  <si>
    <t>UL.  PIASKOWA</t>
  </si>
  <si>
    <t>UL.  PIEKARSKA</t>
  </si>
  <si>
    <t>UL.  PIĘKNA</t>
  </si>
  <si>
    <t>UL.  PIONIERÓW</t>
  </si>
  <si>
    <t>UL.  PIOTRA SKARGI</t>
  </si>
  <si>
    <t>UL.  PIOTRA WŁOSTOWICA</t>
  </si>
  <si>
    <t xml:space="preserve"> PL. 1000-LECIA PAŃSTWA</t>
  </si>
  <si>
    <t xml:space="preserve"> PL. GRUNWALDZKI</t>
  </si>
  <si>
    <t xml:space="preserve"> PL. JANA PAWŁA II</t>
  </si>
  <si>
    <t xml:space="preserve"> PL. JÓZEFA PIŁSUDSKIEGO</t>
  </si>
  <si>
    <t xml:space="preserve"> PL. KOMBATANTÓW</t>
  </si>
  <si>
    <t xml:space="preserve"> PL. LUDOWY</t>
  </si>
  <si>
    <t xml:space="preserve"> PL. MICHAŁA DRZYMAŁY</t>
  </si>
  <si>
    <t xml:space="preserve"> PL. POKOJU</t>
  </si>
  <si>
    <t xml:space="preserve"> PL. ŚW. MAŁGORZATY</t>
  </si>
  <si>
    <t xml:space="preserve"> PL. WOJSKA POLSKIEGO</t>
  </si>
  <si>
    <t xml:space="preserve"> PL. WOLNOŚCI</t>
  </si>
  <si>
    <t>UL.  PODCHORĄŻYCH</t>
  </si>
  <si>
    <t>UL.  PODMIEJSKA</t>
  </si>
  <si>
    <t>UL.  PODOLSKA</t>
  </si>
  <si>
    <t>UL.  POGODNA</t>
  </si>
  <si>
    <t>UL.  POLNA DROGA</t>
  </si>
  <si>
    <t>UL.  POPRZECZNA</t>
  </si>
  <si>
    <t>UL.  POTOKOWA</t>
  </si>
  <si>
    <t>UL.  POZNAŃSKA</t>
  </si>
  <si>
    <t>UL.  PRZECHODNIA</t>
  </si>
  <si>
    <t>UL.  PRZEDWIOŚNIE</t>
  </si>
  <si>
    <t>UL.  PRZELOTOWA</t>
  </si>
  <si>
    <t>UL.  PRZEMYSŁOWA</t>
  </si>
  <si>
    <t>UL.  PRZYJAŹNI</t>
  </si>
  <si>
    <t>UL.  PUSTA</t>
  </si>
  <si>
    <t>UL.  ROLNICZA</t>
  </si>
  <si>
    <t>UL.  ROMANA ZMORSKIEGO</t>
  </si>
  <si>
    <t>UL.  ROMUALDA TRAUGUTTA</t>
  </si>
  <si>
    <t>UL.  RÓWNA</t>
  </si>
  <si>
    <t>UL.  RÓŻANA</t>
  </si>
  <si>
    <t>UL.  RYCERSKA</t>
  </si>
  <si>
    <t>UL.  RYNEK</t>
  </si>
  <si>
    <t>UL.  RZEMIEŚLNICZA</t>
  </si>
  <si>
    <t>UL.  RZEŹNICZA</t>
  </si>
  <si>
    <t>UL.  SADOWA</t>
  </si>
  <si>
    <t>UL.  SAPERÓW</t>
  </si>
  <si>
    <t>UL.  SARNIA</t>
  </si>
  <si>
    <t>UL.  SERBSKA</t>
  </si>
  <si>
    <t>UL.  SIENNA</t>
  </si>
  <si>
    <t>UL.  SIOSTRZANA</t>
  </si>
  <si>
    <t>UL.  SKŁADOWA</t>
  </si>
  <si>
    <t>UL.  SŁONECZNA</t>
  </si>
  <si>
    <t>UL.  SŁOWIAŃSKA</t>
  </si>
  <si>
    <t>UL.  SŁOWICZA</t>
  </si>
  <si>
    <t>UL.  SOSNOWA</t>
  </si>
  <si>
    <t>UL.  SOWIA</t>
  </si>
  <si>
    <t>UL.  SPACEROWA</t>
  </si>
  <si>
    <t>UL.  SPORTOWA</t>
  </si>
  <si>
    <t>UL.  SPÓŁDZIELCZA</t>
  </si>
  <si>
    <t>UL.  SPRZYMIERZEŃCÓW</t>
  </si>
  <si>
    <t>UL.  STALOWA</t>
  </si>
  <si>
    <t>UL.  STANISŁAWA MONIUSZKI</t>
  </si>
  <si>
    <t>UL.  STANISŁAWA STASZICA</t>
  </si>
  <si>
    <t>UL.  STANISŁAWA WOKULSKIEGO</t>
  </si>
  <si>
    <t>UL.  STANISŁAWA WYSPIAŃSKIEGO</t>
  </si>
  <si>
    <t>UL.  STAWKI</t>
  </si>
  <si>
    <t>UL.  STEFANA ŻEROMSKIEGO</t>
  </si>
  <si>
    <t>UL.  STRZEGOMSKA</t>
  </si>
  <si>
    <t>UL.  STRZELIŃSKA</t>
  </si>
  <si>
    <t>UL.  SYBIRAKÓW</t>
  </si>
  <si>
    <t>UL.  SZARYCH SZEREGÓW</t>
  </si>
  <si>
    <t>UL.  SZCZĘŚLIWA</t>
  </si>
  <si>
    <t>UL.  SZPITALNA</t>
  </si>
  <si>
    <t>UL.  ŚLĄSKA</t>
  </si>
  <si>
    <t>UL.  ŚLĘŻAŃSKA</t>
  </si>
  <si>
    <t>UL.  ŚRODKOWA</t>
  </si>
  <si>
    <t>UL.  ŚWIERKOWA</t>
  </si>
  <si>
    <t>UL.  ŚWIĘTOJAŃSKA</t>
  </si>
  <si>
    <t>UL.  ŚWIĘTOKRZYSKA</t>
  </si>
  <si>
    <t>UL.  TADEUSZA KOŚCIUSZKI</t>
  </si>
  <si>
    <t>UL.  TADEUSZA MICHEJDY</t>
  </si>
  <si>
    <t>UL.  TADEUSZA ZĄBKA</t>
  </si>
  <si>
    <t>UL.  TEATRALNA</t>
  </si>
  <si>
    <t>UL.  TENISOWA</t>
  </si>
  <si>
    <t>UL.  TOKARZEWSKIEGO-KARASZEWICZA</t>
  </si>
  <si>
    <t>UL.  TOROWA</t>
  </si>
  <si>
    <t>UL.  TOWAROWA</t>
  </si>
  <si>
    <t>UL.  TRYBUNALSKA</t>
  </si>
  <si>
    <t>UL.  TRZEBOSZAŃSKA</t>
  </si>
  <si>
    <t>UL.  UŁAŃSKA</t>
  </si>
  <si>
    <t>UL.  WADOWICKA</t>
  </si>
  <si>
    <t>UL.  WALEREGO WRÓBLEWSKIEGO</t>
  </si>
  <si>
    <t>UL.  WALERIANA ŁUKASIŃSKIEGO</t>
  </si>
  <si>
    <t>UL.  WAŁBRZYSKA</t>
  </si>
  <si>
    <t>UL.  WAŁOWA</t>
  </si>
  <si>
    <t>UL.  WARSZAWSKA</t>
  </si>
  <si>
    <t>UL.  WAWRZYŃCA CORVINUSA</t>
  </si>
  <si>
    <t>UL.  WĄSKA</t>
  </si>
  <si>
    <t>UL.  WESOŁA</t>
  </si>
  <si>
    <t>UL.  WESTERPLATTE</t>
  </si>
  <si>
    <t>UL.  WEWNĘTRZNA</t>
  </si>
  <si>
    <t>UL.  WIELECKA</t>
  </si>
  <si>
    <t>UL.  WIERZBOWA</t>
  </si>
  <si>
    <t>UL.  WILCZA</t>
  </si>
  <si>
    <t>UL.  WILEŃSKA</t>
  </si>
  <si>
    <t>UL.  WILLOWA</t>
  </si>
  <si>
    <t>UL.  WINCENTEGO POLA</t>
  </si>
  <si>
    <t>UL.  WINCENTEGO WITOSA</t>
  </si>
  <si>
    <t>UL.  WIOSENNA</t>
  </si>
  <si>
    <t>UL.  WIŚNIOWA</t>
  </si>
  <si>
    <t>UL.  WŁADYSŁAWA BRONIEWSKIEGO</t>
  </si>
  <si>
    <t>UL.  WŁADYSŁAWA HERMANA</t>
  </si>
  <si>
    <t>UL.  WŁADYSŁAWA ŁOKIETKA</t>
  </si>
  <si>
    <t>UL.  WODNA</t>
  </si>
  <si>
    <t>UL.  WOJCIECHA KORFANTEGO</t>
  </si>
  <si>
    <t>UL.  WOŁYŃSKA</t>
  </si>
  <si>
    <t>UL.  WROCŁAWSKA</t>
  </si>
  <si>
    <t>UL.  WRZOSOWA</t>
  </si>
  <si>
    <t>UL.  WSCHODNIA</t>
  </si>
  <si>
    <t>UL.  ZACHODNIA</t>
  </si>
  <si>
    <t>UL.  ZACISZE</t>
  </si>
  <si>
    <t>UL.  ZAGŁOBY</t>
  </si>
  <si>
    <t>UL.  ZAKOLE</t>
  </si>
  <si>
    <t>UL.  ZAMKOWA</t>
  </si>
  <si>
    <t>UL.  ZAUŁEK KUPIECKI</t>
  </si>
  <si>
    <t>UL.  ZIELONA</t>
  </si>
  <si>
    <t>UL.  ZWIERZYNIECKA</t>
  </si>
  <si>
    <t>UL.  ZYGMUNTOWSKA</t>
  </si>
  <si>
    <t>UL.  ŻWIRKI I WIGURY</t>
  </si>
  <si>
    <r>
      <t xml:space="preserve">część </t>
    </r>
    <r>
      <rPr>
        <b/>
        <sz val="8"/>
        <rFont val="Verdana"/>
        <family val="2"/>
      </rPr>
      <t>DN-1</t>
    </r>
    <r>
      <rPr>
        <sz val="8"/>
        <rFont val="Verdana"/>
        <family val="2"/>
      </rPr>
      <t xml:space="preserve"> to część podstawowa</t>
    </r>
  </si>
  <si>
    <r>
      <t xml:space="preserve">część </t>
    </r>
    <r>
      <rPr>
        <b/>
        <sz val="8"/>
        <rFont val="Verdana"/>
        <family val="2"/>
      </rPr>
      <t>ZDN-1</t>
    </r>
    <r>
      <rPr>
        <sz val="8"/>
        <rFont val="Verdana"/>
        <family val="2"/>
      </rPr>
      <t xml:space="preserve"> to załącznik nr 1 do części podstawowej</t>
    </r>
  </si>
  <si>
    <r>
      <t xml:space="preserve">część </t>
    </r>
    <r>
      <rPr>
        <b/>
        <sz val="8"/>
        <rFont val="Verdana"/>
        <family val="2"/>
      </rPr>
      <t>ZDN-2</t>
    </r>
    <r>
      <rPr>
        <sz val="8"/>
        <rFont val="Verdana"/>
        <family val="2"/>
      </rPr>
      <t xml:space="preserve"> to załącznik nr 2 do części podstawowej</t>
    </r>
  </si>
  <si>
    <t>Deklaracja w formie elektronicznej składa się z 3 części: DN-1, ZDN-1, ZDN-2</t>
  </si>
  <si>
    <t>SPRAWDZAJ NA BIEŻĄCO</t>
  </si>
  <si>
    <t>SPRAWDŹ</t>
  </si>
  <si>
    <t>PODSUMOWANIE</t>
  </si>
  <si>
    <t>OBJAŚNIENIA:</t>
  </si>
  <si>
    <t>W każdej części znajdują się następujące komórki:</t>
  </si>
  <si>
    <t>PRZEPISZ DANE Z …</t>
  </si>
  <si>
    <t>Wyłącznie w części DN-1 znajdują się następujące komórki:</t>
  </si>
  <si>
    <t>Urząd Miejski w Świdnicy nie ponosi odpowiedzialności za błędne wypełnienie deklaracji wynikające z dokonanej modyfikacji formuł arkusza!!!</t>
  </si>
  <si>
    <t>Urząd Miejski nie ponosi odpowiedzialności za błędne wypełnienie deklaracji wynikające z dokonanej modyfikacji formuł arkusza!!!</t>
  </si>
  <si>
    <t>Rok</t>
  </si>
  <si>
    <t>2. Związanych z prowadzeniem działalności gospodarczej w zakresie  sprzedaży paliw,</t>
  </si>
  <si>
    <t>3. Związanych z prowadzeniem działalności gospodarczej w zakresie  działalności bankowej lub świadczenia usług finansowych,</t>
  </si>
  <si>
    <t>4. Na których posadowione są budynki lub ich części, ze znajdującymi się w nich automatami lub urządzeniami mechanicznymi, elektromech. lub elektronicznymi (w tym komputerowymi) umożliwiającymi prowadzenie działalności w zakresie gier na automatach o niskich wygranych lub gier na automatach urządzanych w salonach gier na automatach w rozumieniu ustawy z dnia 19 listopada 2009 r. o grach hazardowych (Dz. U. z 2009 Nr 201, poz. 1540)</t>
  </si>
  <si>
    <t>5. Pod jeziorami, zajęte na zbiorniki wodne retencyjne lub</t>
  </si>
  <si>
    <t xml:space="preserve">6. Pozostałe grunty, w tym zajęte na prowadzenie </t>
  </si>
  <si>
    <t>3. Związane z prowadzeniem działalności gospodarczej w zakresie sprzedaży paliw,</t>
  </si>
  <si>
    <t>4. Związane z prowadzeniem działalności gospodarczej w zakresie działalności bankowej lub świadczenia usług finansowych</t>
  </si>
  <si>
    <t>5.W których znajdują się automaty lub urządzenia mechaniczne, elektromechaniczne lub elektroniczne (w tym komputerowe) umożliwiające prowadzenie działalności w zakresie gier na automatach o niskich wygranych lub gier na automatach urządzanych w salonach gier na automatach w rozumieniu ustawy z dnia 19 listopada 2009 r. o grach hazardowych (Dz. U. z 2009 Nr 201, poz. 1540)</t>
  </si>
  <si>
    <t xml:space="preserve">6. Zajęte na prowadzenie działalności gospodarczej w zakresie </t>
  </si>
  <si>
    <t>7. Związanych z udzielaniem świadczeń zdrowotnych w rozumieniu przepisów o działalności leczniczej, zajętych przez podmioty udzielające tych świadczeń</t>
  </si>
  <si>
    <t xml:space="preserve">8. Pozostałe, w tym zajęte na prowadzenie odpłatnej statutowej </t>
  </si>
  <si>
    <t>Kwota podatku (po zaokrągleniu do pełnych złotych). Suma kwot z pozycji 37, 40, 43, 46, 49, 52, 56, 60, 64, 68, 72, 76, 80, 85, 88</t>
  </si>
  <si>
    <t>95.</t>
  </si>
  <si>
    <t>W wypadku niewpłacenia w obowiązującym terminie kwoty z poz. 79 lub wpłacenia jej w niepełnej wysokości, niniejsza deklaracja stanowi podstawę do wystawienia tytułu wykonawczego, zgodnie z przepisami ustawy z dnia 17 czerwca 1966r. o postępowaniu egzekucyjnym w administracji (tekst jednolity: Dz. U. z 2014 r. poz. 1619 ze zm.).</t>
  </si>
  <si>
    <t>Art. 7 ust. 1 pkt 12 – na terenie rodzinnego ogrodu działkowego: grunty i budynki nieprzekraczające norm powierzchni ustalonych w przepisach prawa budowlanego dla altan i obiektów gospodarczych oraz budynki stanowiące infrastrukturę ogrodową, w rozumieniu ustawy z dnia 13 grudnia 2013 r. o rodzinnych ogrodach działkowych (Dz. U. z 2014 r. poz. 40), z wyjątkiem zajętych na prowadzenie działalności gospodarczej;</t>
  </si>
  <si>
    <t>190. LICZBA ZAŁĄCZNIKÓW</t>
  </si>
  <si>
    <t>191.KRAJ</t>
  </si>
  <si>
    <t>192.Województwo</t>
  </si>
  <si>
    <t>193.Powiat</t>
  </si>
  <si>
    <t>194.Gmina</t>
  </si>
  <si>
    <t>195. Ulica</t>
  </si>
  <si>
    <t>196. Nr domu</t>
  </si>
  <si>
    <t>197. Nr lokalu</t>
  </si>
  <si>
    <t>198. Miejscowość</t>
  </si>
  <si>
    <t>199. Kod pocztowy</t>
  </si>
  <si>
    <t>200. Poczta</t>
  </si>
  <si>
    <t>201. Telefon</t>
  </si>
  <si>
    <t>202. Fax</t>
  </si>
  <si>
    <t>203. Adres e-mail</t>
  </si>
  <si>
    <t>204. Nazwisko i imię oraz podpis osoby odpowiedzialnej za prawidłowe wypełnienie deklaracji, numer telefonu</t>
  </si>
  <si>
    <t>205. Podpis Podatnika / Podpis osoby reprezentującej podatnika</t>
  </si>
  <si>
    <t>206. Data wypełnienia                                                                  218.</t>
  </si>
  <si>
    <t>207. Pieczęć podatnika</t>
  </si>
  <si>
    <t>208. Data wpływu</t>
  </si>
  <si>
    <t xml:space="preserve">209. W wyniku czynności sprawdzających                                       220. </t>
  </si>
  <si>
    <t>210. Do przypisu</t>
  </si>
  <si>
    <t>211. Do odpisu</t>
  </si>
  <si>
    <t xml:space="preserve">212. Data                                     </t>
  </si>
  <si>
    <t>213. Podpis sprawdzającego</t>
  </si>
  <si>
    <t xml:space="preserve">214. Adnotacje księgowości                                    </t>
  </si>
  <si>
    <t xml:space="preserve">215. Adnotacje urzędowe                            </t>
  </si>
  <si>
    <t xml:space="preserve">Załącznik nr 2
do Uchwały nr III/10/14
Rady Miejskiej  w Świdnicy
z dnia 16 grudnia 2014 r.
</t>
  </si>
  <si>
    <t>Stawka podatku 
(wynikająca z uchwały Rady Miejskiej w Świdnicy)</t>
  </si>
  <si>
    <t>Stawka podatku
(wynikająca z
uchwały Rady
Miejskiej w
Świdnicy)</t>
  </si>
  <si>
    <t>Kwota podatku
(w zł i gr)</t>
  </si>
  <si>
    <t>Ustawa z dnia 12 stycznia 1991 r. o podatkach i opłatach lokalnych (tekst jednolity: Dz. U. z 2014 r. poz. 849),  zwana dalej "ustawą”.</t>
  </si>
  <si>
    <t>uchwała nr XLI/397/05 Rady Miejskiej w Świdnicy z dnia 26 sierpnia 2005r. w sprawie przyjęcia "Programu pomocy w zakresie zatrudnienia w ramach wyłączeń grupowych dla przedsiębiorców tworzących nowe miejsca pracy na terenie Gminy Miasto Świdnica,</t>
  </si>
  <si>
    <t>uchwała nr VI/54/07 Rady Miejskiej w Świdnicy z dnia 30 marca 2007r. w sprawie przyjęcia "Programu pomocy w zakresie zatrudnienia w ramach wyłączeń grupowych dla przedsiębiorców tworzących nowe miejsca pracy na terenie Gminy Miasto Świdnica.</t>
  </si>
  <si>
    <t>uchwała nr XXI/253/08 Rady Miejskiej w Świdnicy z dnia 27 czerwca 2008r. w sprawie przyjęcia "Programu pomocy regionalnej dla przedsiębiorców dokonujących inwestycji".</t>
  </si>
  <si>
    <t>uchwała nr XXIX/350/13 Rady Miejskiej w Świdnicy z dnia 06 września 2013r. w sprawie przyjęcia "Programu pomocy de minimis dla wybranych kategorii przedsiębiorców"</t>
  </si>
  <si>
    <t>uchwała nr XIII/164/11 Rady Miejskiej w Świdnicy z dnia 29 grudnia 2011r. w sprawie przyjęcia "Programu pomocy regionalnej dla przedsiębiorców dokonujących inwestycji"</t>
  </si>
  <si>
    <t>uchwała nr XIII/165/11 Rady miejskiej w Świdnicy z dnia 29 grudnia 2011r. w sprawie przyjęcia "Programu pomocy de minimis dla wybranych  kategorii przedsiębiorców"</t>
  </si>
  <si>
    <t>uchwała nr XXXVII/424/14 Rady Miejskiej w Świdnicy z dnia 31 marca 2014r. w sprawie przyjęcia "Programu pomocy regionalnej dla przedsiębiorców dokonujących inwestycji"</t>
  </si>
  <si>
    <t>uchwała nr XLIII/495/14 Rady Miejskiej w Świdnicy z dnia 29 sierpnia 2014r. w sprawie przyjęcia "Programu pomocy de minimis dla makro, małych i średnich przedsiębiorstw"</t>
  </si>
</sst>
</file>

<file path=xl/styles.xml><?xml version="1.0" encoding="utf-8"?>
<styleSheet xmlns="http://schemas.openxmlformats.org/spreadsheetml/2006/main">
  <numFmts count="3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415]d\ mmmm\ yyyy"/>
    <numFmt numFmtId="169" formatCode="0.0"/>
    <numFmt numFmtId="170" formatCode="0.000"/>
    <numFmt numFmtId="171" formatCode="0.0000"/>
    <numFmt numFmtId="172" formatCode="0.0%"/>
    <numFmt numFmtId="173" formatCode="0&quot;  &quot;0&quot; &quot;0&quot;  &quot;0"/>
    <numFmt numFmtId="174" formatCode="0&quot;  &quot;0&quot;  &quot;0&quot;  &quot;0"/>
    <numFmt numFmtId="175" formatCode="0&quot;   &quot;0&quot;  -  &quot;0&quot;   &quot;0&quot;  -  &quot;0&quot;   &quot;0&quot;   &quot;0&quot;   &quot;0"/>
    <numFmt numFmtId="176" formatCode="0&quot;  &quot;0&quot;  -  &quot;0&quot;  &quot;0&quot;  -  &quot;0&quot;  &quot;0&quot;  &quot;0&quot;  &quot;0"/>
    <numFmt numFmtId="177" formatCode="0&quot; &quot;0&quot; &quot;0&quot; &quot;0&quot; &quot;0&quot; &quot;0&quot; &quot;0&quot; &quot;0&quot; &quot;0,"/>
    <numFmt numFmtId="178" formatCode="0&quot; &quot;0&quot;  -  &quot;0&quot; &quot;0&quot;  -  &quot;0&quot; &quot;0&quot; &quot;0&quot; &quot;0"/>
    <numFmt numFmtId="179" formatCode="000\-000\-00\-00"/>
    <numFmt numFmtId="180" formatCode="00000000000"/>
    <numFmt numFmtId="181" formatCode="0&quot; &quot;0&quot; &quot;0&quot; &quot;0&quot; &quot;0&quot; &quot;0&quot; &quot;0&quot; &quot;0&quot; &quot;0&quot; &quot;0&quot; &quot;0,"/>
    <numFmt numFmtId="182" formatCode="0&quot;  &quot;0&quot;  &quot;0&quot;  &quot;0&quot;  &quot;0&quot;  &quot;0&quot;  &quot;0&quot;  &quot;0&quot;  &quot;0&quot;  &quot;0"/>
    <numFmt numFmtId="183" formatCode="0&quot;  &quot;0&quot;  &quot;0&quot;  &quot;0&quot;  &quot;0&quot;  &quot;0&quot;  &quot;0&quot;  &quot;0&quot;  &quot;0"/>
    <numFmt numFmtId="184" formatCode="0&quot;  &quot;0&quot;  &quot;0&quot;  &quot;0&quot;  &quot;0&quot;  &quot;0&quot;  &quot;0&quot;  &quot;0&quot;  &quot;0&quot;  &quot;0&quot;  &quot;0"/>
    <numFmt numFmtId="185" formatCode="0&quot;   &quot;0&quot;   &quot;0&quot;  -  &quot;0&quot;   &quot;0&quot;   &quot;0&quot;  -  &quot;0&quot;   &quot;0&quot;  -  &quot;0&quot;   &quot;0"/>
    <numFmt numFmtId="186" formatCode="0&quot;  &quot;0&quot;  &quot;0&quot;  -  &quot;0&quot;  &quot;0&quot;  &quot;0&quot;  -  &quot;0&quot;  &quot;0&quot;  -  &quot;0&quot;  &quot;0"/>
    <numFmt numFmtId="187" formatCode="00\-000"/>
    <numFmt numFmtId="188" formatCode="0&quot;  &quot;0&quot;  &quot;0&quot;  &quot;0&quot;  &quot;0&quot;  &quot;0&quot;  &quot;0&quot;  &quot;0&quot;  &quot;0&quot;  &quot;0&quot;  &quot;0&quot;  &quot;0&quot;  &quot;0"/>
    <numFmt numFmtId="189" formatCode="0&quot;  &quot;0&quot; - &quot;0&quot;  &quot;0&quot; - &quot;0&quot;  &quot;0&quot;  &quot;0&quot;  &quot;0"/>
    <numFmt numFmtId="190" formatCode="#,##0.00\ &quot;zł&quot;"/>
    <numFmt numFmtId="191" formatCode="#,##0.00_ ;\-#,##0.00\ "/>
  </numFmts>
  <fonts count="93">
    <font>
      <sz val="10"/>
      <name val="Verdana"/>
      <family val="0"/>
    </font>
    <font>
      <b/>
      <sz val="10"/>
      <name val="Verdana"/>
      <family val="2"/>
    </font>
    <font>
      <sz val="6"/>
      <name val="Verdana"/>
      <family val="2"/>
    </font>
    <font>
      <sz val="7"/>
      <name val="Verdana"/>
      <family val="2"/>
    </font>
    <font>
      <b/>
      <sz val="8"/>
      <name val="Verdana"/>
      <family val="2"/>
    </font>
    <font>
      <i/>
      <sz val="6"/>
      <name val="Verdana"/>
      <family val="2"/>
    </font>
    <font>
      <b/>
      <sz val="7"/>
      <name val="Verdana"/>
      <family val="2"/>
    </font>
    <font>
      <sz val="8"/>
      <name val="Verdana"/>
      <family val="2"/>
    </font>
    <font>
      <sz val="4"/>
      <name val="Verdana"/>
      <family val="2"/>
    </font>
    <font>
      <sz val="7"/>
      <name val="Arial"/>
      <family val="2"/>
    </font>
    <font>
      <b/>
      <sz val="12"/>
      <name val="Verdana"/>
      <family val="2"/>
    </font>
    <font>
      <u val="single"/>
      <sz val="10"/>
      <color indexed="12"/>
      <name val="Verdana"/>
      <family val="2"/>
    </font>
    <font>
      <u val="single"/>
      <sz val="10"/>
      <color indexed="36"/>
      <name val="Verdana"/>
      <family val="2"/>
    </font>
    <font>
      <b/>
      <sz val="7"/>
      <color indexed="10"/>
      <name val="Verdana"/>
      <family val="2"/>
    </font>
    <font>
      <sz val="10"/>
      <name val="Arial"/>
      <family val="2"/>
    </font>
    <font>
      <sz val="10"/>
      <color indexed="9"/>
      <name val="Verdana"/>
      <family val="2"/>
    </font>
    <font>
      <b/>
      <sz val="10"/>
      <color indexed="9"/>
      <name val="Verdana"/>
      <family val="2"/>
    </font>
    <font>
      <sz val="8"/>
      <color indexed="9"/>
      <name val="Verdana"/>
      <family val="2"/>
    </font>
    <font>
      <sz val="6"/>
      <color indexed="9"/>
      <name val="Verdana"/>
      <family val="2"/>
    </font>
    <font>
      <sz val="5"/>
      <name val="Verdana"/>
      <family val="2"/>
    </font>
    <font>
      <b/>
      <sz val="5"/>
      <color indexed="10"/>
      <name val="Verdana"/>
      <family val="2"/>
    </font>
    <font>
      <b/>
      <sz val="10"/>
      <color indexed="10"/>
      <name val="Verdana"/>
      <family val="2"/>
    </font>
    <font>
      <sz val="10"/>
      <color indexed="10"/>
      <name val="Verdana"/>
      <family val="2"/>
    </font>
    <font>
      <b/>
      <sz val="8"/>
      <color indexed="10"/>
      <name val="Verdana"/>
      <family val="2"/>
    </font>
    <font>
      <sz val="5"/>
      <color indexed="9"/>
      <name val="Verdana"/>
      <family val="2"/>
    </font>
    <font>
      <sz val="6"/>
      <color indexed="10"/>
      <name val="Verdana"/>
      <family val="2"/>
    </font>
    <font>
      <sz val="8"/>
      <name val="Wingdings 2"/>
      <family val="1"/>
    </font>
    <font>
      <sz val="8"/>
      <color indexed="12"/>
      <name val="Verdana"/>
      <family val="2"/>
    </font>
    <font>
      <b/>
      <sz val="2"/>
      <color indexed="10"/>
      <name val="Verdana"/>
      <family val="2"/>
    </font>
    <font>
      <b/>
      <sz val="6"/>
      <name val="Verdana"/>
      <family val="2"/>
    </font>
    <font>
      <sz val="6"/>
      <color indexed="22"/>
      <name val="Verdana"/>
      <family val="2"/>
    </font>
    <font>
      <sz val="10"/>
      <color indexed="22"/>
      <name val="Verdana"/>
      <family val="2"/>
    </font>
    <font>
      <b/>
      <u val="single"/>
      <sz val="10"/>
      <color indexed="10"/>
      <name val="Verdana"/>
      <family val="2"/>
    </font>
    <font>
      <i/>
      <sz val="8"/>
      <name val="Verdana"/>
      <family val="2"/>
    </font>
    <font>
      <b/>
      <i/>
      <sz val="8"/>
      <name val="Verdana"/>
      <family val="2"/>
    </font>
    <font>
      <b/>
      <i/>
      <sz val="10"/>
      <name val="Verdana"/>
      <family val="2"/>
    </font>
    <font>
      <i/>
      <sz val="7"/>
      <name val="Verdana"/>
      <family val="2"/>
    </font>
    <font>
      <b/>
      <i/>
      <sz val="7"/>
      <color indexed="10"/>
      <name val="Verdana"/>
      <family val="2"/>
    </font>
    <font>
      <sz val="8"/>
      <color indexed="10"/>
      <name val="Verdana"/>
      <family val="2"/>
    </font>
    <font>
      <b/>
      <sz val="5"/>
      <name val="Verdana"/>
      <family val="2"/>
    </font>
    <font>
      <sz val="7"/>
      <color indexed="12"/>
      <name val="Verdana"/>
      <family val="2"/>
    </font>
    <font>
      <b/>
      <u val="single"/>
      <sz val="8"/>
      <name val="Verdana"/>
      <family val="2"/>
    </font>
    <font>
      <b/>
      <sz val="9"/>
      <color indexed="10"/>
      <name val="Verdana"/>
      <family val="2"/>
    </font>
    <font>
      <sz val="12"/>
      <name val="Verdana"/>
      <family val="2"/>
    </font>
    <font>
      <b/>
      <i/>
      <u val="single"/>
      <sz val="8"/>
      <name val="Verdana"/>
      <family val="2"/>
    </font>
    <font>
      <b/>
      <sz val="6"/>
      <color indexed="10"/>
      <name val="Verdana"/>
      <family val="2"/>
    </font>
    <font>
      <b/>
      <sz val="12"/>
      <color indexed="9"/>
      <name val="Verdana"/>
      <family val="2"/>
    </font>
    <font>
      <sz val="12"/>
      <color indexed="9"/>
      <name val="Verdana"/>
      <family val="2"/>
    </font>
    <font>
      <b/>
      <i/>
      <strike/>
      <sz val="10"/>
      <color indexed="13"/>
      <name val="Verdana"/>
      <family val="2"/>
    </font>
    <font>
      <i/>
      <strike/>
      <sz val="7"/>
      <color indexed="13"/>
      <name val="Verdana"/>
      <family val="2"/>
    </font>
    <font>
      <i/>
      <strike/>
      <sz val="10"/>
      <color indexed="13"/>
      <name val="Verdana"/>
      <family val="2"/>
    </font>
    <font>
      <i/>
      <u val="single"/>
      <sz val="7"/>
      <name val="Verdana"/>
      <family val="2"/>
    </font>
    <font>
      <strike/>
      <sz val="6"/>
      <color indexed="13"/>
      <name val="Verdana"/>
      <family val="2"/>
    </font>
    <font>
      <strike/>
      <sz val="10"/>
      <color indexed="13"/>
      <name val="Verdana"/>
      <family val="2"/>
    </font>
    <font>
      <b/>
      <strike/>
      <sz val="10"/>
      <color indexed="13"/>
      <name val="Verdana"/>
      <family val="2"/>
    </font>
    <font>
      <b/>
      <i/>
      <strike/>
      <sz val="12"/>
      <color indexed="13"/>
      <name val="Verdana"/>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62"/>
      <name val="Cambria"/>
      <family val="2"/>
    </font>
    <font>
      <sz val="11"/>
      <color indexed="20"/>
      <name val="Czcionka tekstu podstawowego"/>
      <family val="2"/>
    </font>
    <font>
      <sz val="8"/>
      <name val="Tahoma"/>
      <family val="2"/>
    </font>
    <font>
      <b/>
      <sz val="6"/>
      <color indexed="8"/>
      <name val="Verdana"/>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b/>
      <sz val="5"/>
      <color rgb="FFFF0000"/>
      <name val="Verdana"/>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10"/>
        <bgColor indexed="64"/>
      </patternFill>
    </fill>
    <fill>
      <patternFill patternType="solid">
        <fgColor rgb="FFFFFF00"/>
        <bgColor indexed="64"/>
      </patternFill>
    </fill>
    <fill>
      <patternFill patternType="solid">
        <fgColor theme="0" tint="-0.149959996342659"/>
        <bgColor indexed="64"/>
      </patternFill>
    </fill>
    <fill>
      <patternFill patternType="solid">
        <fgColor indexed="49"/>
        <bgColor indexed="64"/>
      </patternFill>
    </fill>
    <fill>
      <patternFill patternType="solid">
        <fgColor indexed="41"/>
        <bgColor indexed="64"/>
      </patternFill>
    </fill>
    <fill>
      <patternFill patternType="solid">
        <fgColor indexed="13"/>
        <bgColor indexed="64"/>
      </patternFill>
    </fill>
    <fill>
      <patternFill patternType="solid">
        <fgColor theme="0" tint="-0.1499900072813034"/>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color indexed="63"/>
      </right>
      <top style="medium"/>
      <bottom style="medium">
        <color indexed="8"/>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thin">
        <color indexed="22"/>
      </left>
      <right style="thin">
        <color indexed="22"/>
      </right>
      <top>
        <color indexed="63"/>
      </top>
      <bottom style="thin">
        <color indexed="22"/>
      </bottom>
    </border>
    <border>
      <left style="thin">
        <color indexed="22"/>
      </left>
      <right style="thin">
        <color indexed="22"/>
      </right>
      <top>
        <color indexed="63"/>
      </top>
      <bottom>
        <color indexed="63"/>
      </bottom>
    </border>
    <border>
      <left style="thin"/>
      <right style="medium"/>
      <top style="thin"/>
      <bottom style="medium"/>
    </border>
    <border>
      <left style="medium"/>
      <right style="medium"/>
      <top>
        <color indexed="63"/>
      </top>
      <bottom>
        <color indexed="63"/>
      </bottom>
    </border>
    <border>
      <left>
        <color indexed="63"/>
      </left>
      <right style="thin">
        <color indexed="22"/>
      </right>
      <top>
        <color indexed="63"/>
      </top>
      <bottom>
        <color indexed="63"/>
      </bottom>
    </border>
    <border>
      <left style="thin"/>
      <right style="thin"/>
      <top style="thin"/>
      <bottom style="thin"/>
    </border>
    <border>
      <left style="thin"/>
      <right>
        <color indexed="63"/>
      </right>
      <top style="thin"/>
      <bottom style="medium"/>
    </border>
    <border>
      <left style="thin">
        <color indexed="22"/>
      </left>
      <right>
        <color indexed="63"/>
      </right>
      <top>
        <color indexed="63"/>
      </top>
      <bottom style="thin">
        <color indexed="22"/>
      </bottom>
    </border>
    <border>
      <left>
        <color indexed="63"/>
      </left>
      <right style="thin">
        <color indexed="22"/>
      </right>
      <top>
        <color indexed="63"/>
      </top>
      <bottom style="thin">
        <color indexed="22"/>
      </bottom>
    </border>
    <border>
      <left style="medium"/>
      <right>
        <color indexed="63"/>
      </right>
      <top style="medium"/>
      <bottom style="medium"/>
    </border>
    <border>
      <left style="medium"/>
      <right>
        <color indexed="63"/>
      </right>
      <top>
        <color indexed="63"/>
      </top>
      <bottom style="medium">
        <color indexed="8"/>
      </bottom>
    </border>
    <border>
      <left>
        <color indexed="63"/>
      </left>
      <right>
        <color indexed="63"/>
      </right>
      <top>
        <color indexed="63"/>
      </top>
      <bottom style="dashed"/>
    </border>
    <border>
      <left style="medium"/>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9"/>
      </left>
      <right>
        <color indexed="63"/>
      </right>
      <top style="thin">
        <color indexed="9"/>
      </top>
      <bottom>
        <color indexed="63"/>
      </bottom>
    </border>
    <border>
      <left>
        <color indexed="63"/>
      </left>
      <right>
        <color indexed="63"/>
      </right>
      <top style="thin">
        <color indexed="9"/>
      </top>
      <bottom>
        <color indexed="63"/>
      </bottom>
    </border>
    <border>
      <left>
        <color indexed="63"/>
      </left>
      <right style="thin"/>
      <top style="thin">
        <color indexed="9"/>
      </top>
      <bottom>
        <color indexed="63"/>
      </bottom>
    </border>
    <border>
      <left style="thin">
        <color indexed="9"/>
      </left>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9"/>
      </left>
      <right>
        <color indexed="63"/>
      </right>
      <top style="thin">
        <color indexed="9"/>
      </top>
      <bottom style="thin"/>
    </border>
    <border>
      <left>
        <color indexed="63"/>
      </left>
      <right>
        <color indexed="63"/>
      </right>
      <top style="thin">
        <color indexed="9"/>
      </top>
      <bottom style="thin"/>
    </border>
    <border>
      <left>
        <color indexed="63"/>
      </left>
      <right style="thin"/>
      <top style="thin">
        <color indexed="9"/>
      </top>
      <bottom style="thin"/>
    </border>
    <border>
      <left style="thin">
        <color indexed="9"/>
      </left>
      <right>
        <color indexed="63"/>
      </right>
      <top style="thin">
        <color indexed="9"/>
      </top>
      <bottom style="thin">
        <color indexed="8"/>
      </bottom>
    </border>
    <border>
      <left>
        <color indexed="63"/>
      </left>
      <right>
        <color indexed="63"/>
      </right>
      <top style="thin">
        <color indexed="9"/>
      </top>
      <bottom style="thin">
        <color indexed="8"/>
      </bottom>
    </border>
    <border>
      <left>
        <color indexed="63"/>
      </left>
      <right style="thin">
        <color indexed="8"/>
      </right>
      <top style="thin">
        <color indexed="9"/>
      </top>
      <bottom style="thin">
        <color indexed="8"/>
      </bottom>
    </border>
    <border>
      <left>
        <color indexed="63"/>
      </left>
      <right>
        <color indexed="63"/>
      </right>
      <top>
        <color indexed="63"/>
      </top>
      <bottom style="thin">
        <color indexed="22"/>
      </botto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style="medium">
        <color indexed="8"/>
      </left>
      <right>
        <color indexed="63"/>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
      <left>
        <color indexed="63"/>
      </left>
      <right>
        <color indexed="63"/>
      </right>
      <top style="medium">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5" fillId="2" borderId="0" applyNumberFormat="0" applyBorder="0" applyAlignment="0" applyProtection="0"/>
    <xf numFmtId="0" fontId="75" fillId="3" borderId="0" applyNumberFormat="0" applyBorder="0" applyAlignment="0" applyProtection="0"/>
    <xf numFmtId="0" fontId="75" fillId="4" borderId="0" applyNumberFormat="0" applyBorder="0" applyAlignment="0" applyProtection="0"/>
    <xf numFmtId="0" fontId="75" fillId="5"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75" fillId="8"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11" borderId="0" applyNumberFormat="0" applyBorder="0" applyAlignment="0" applyProtection="0"/>
    <xf numFmtId="0" fontId="75" fillId="12" borderId="0" applyNumberFormat="0" applyBorder="0" applyAlignment="0" applyProtection="0"/>
    <xf numFmtId="0" fontId="75"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7" fillId="26" borderId="1" applyNumberFormat="0" applyAlignment="0" applyProtection="0"/>
    <xf numFmtId="0" fontId="78" fillId="27" borderId="2" applyNumberFormat="0" applyAlignment="0" applyProtection="0"/>
    <xf numFmtId="0" fontId="79"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0" applyNumberFormat="0" applyFill="0" applyBorder="0" applyAlignment="0" applyProtection="0"/>
    <xf numFmtId="0" fontId="80" fillId="0" borderId="3" applyNumberFormat="0" applyFill="0" applyAlignment="0" applyProtection="0"/>
    <xf numFmtId="0" fontId="81" fillId="29" borderId="4" applyNumberFormat="0" applyAlignment="0" applyProtection="0"/>
    <xf numFmtId="0" fontId="82" fillId="0" borderId="5" applyNumberFormat="0" applyFill="0" applyAlignment="0" applyProtection="0"/>
    <xf numFmtId="0" fontId="83" fillId="0" borderId="6" applyNumberFormat="0" applyFill="0" applyAlignment="0" applyProtection="0"/>
    <xf numFmtId="0" fontId="84" fillId="0" borderId="7" applyNumberFormat="0" applyFill="0" applyAlignment="0" applyProtection="0"/>
    <xf numFmtId="0" fontId="84" fillId="0" borderId="0" applyNumberFormat="0" applyFill="0" applyBorder="0" applyAlignment="0" applyProtection="0"/>
    <xf numFmtId="0" fontId="85" fillId="30" borderId="0" applyNumberFormat="0" applyBorder="0" applyAlignment="0" applyProtection="0"/>
    <xf numFmtId="0" fontId="86" fillId="27" borderId="1" applyNumberFormat="0" applyAlignment="0" applyProtection="0"/>
    <xf numFmtId="0" fontId="12" fillId="0" borderId="0" applyNumberFormat="0" applyFill="0" applyBorder="0" applyAlignment="0" applyProtection="0"/>
    <xf numFmtId="9" fontId="0" fillId="0" borderId="0" applyFont="0" applyFill="0" applyBorder="0" applyAlignment="0" applyProtection="0"/>
    <xf numFmtId="0" fontId="87" fillId="0" borderId="8" applyNumberFormat="0" applyFill="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91" fillId="32" borderId="0" applyNumberFormat="0" applyBorder="0" applyAlignment="0" applyProtection="0"/>
  </cellStyleXfs>
  <cellXfs count="1231">
    <xf numFmtId="0" fontId="0" fillId="0" borderId="0" xfId="0" applyAlignment="1">
      <alignment/>
    </xf>
    <xf numFmtId="0" fontId="0" fillId="0" borderId="10" xfId="0" applyFont="1" applyBorder="1" applyAlignment="1" applyProtection="1">
      <alignment/>
      <protection hidden="1"/>
    </xf>
    <xf numFmtId="0" fontId="0" fillId="0" borderId="11" xfId="0" applyFont="1" applyBorder="1" applyAlignment="1" applyProtection="1">
      <alignment/>
      <protection hidden="1"/>
    </xf>
    <xf numFmtId="0" fontId="3" fillId="0" borderId="12" xfId="0" applyFont="1" applyFill="1" applyBorder="1" applyAlignment="1" applyProtection="1">
      <alignment horizontal="left" vertical="top"/>
      <protection hidden="1"/>
    </xf>
    <xf numFmtId="0" fontId="3" fillId="0" borderId="10" xfId="0" applyFont="1" applyFill="1" applyBorder="1" applyAlignment="1" applyProtection="1">
      <alignment horizontal="left" vertical="top"/>
      <protection hidden="1"/>
    </xf>
    <xf numFmtId="0" fontId="3" fillId="0" borderId="11" xfId="0" applyFont="1" applyFill="1" applyBorder="1" applyAlignment="1" applyProtection="1">
      <alignment horizontal="left" vertical="top"/>
      <protection hidden="1"/>
    </xf>
    <xf numFmtId="0" fontId="0" fillId="0" borderId="10" xfId="0" applyFont="1" applyBorder="1" applyAlignment="1" applyProtection="1">
      <alignment horizontal="left" vertical="top"/>
      <protection hidden="1"/>
    </xf>
    <xf numFmtId="0" fontId="0" fillId="0" borderId="11" xfId="0" applyFont="1" applyBorder="1" applyAlignment="1" applyProtection="1">
      <alignment horizontal="left" vertical="top"/>
      <protection hidden="1"/>
    </xf>
    <xf numFmtId="0" fontId="1" fillId="33" borderId="13" xfId="0" applyNumberFormat="1" applyFont="1" applyFill="1" applyBorder="1" applyAlignment="1" applyProtection="1">
      <alignment horizontal="right" shrinkToFit="1"/>
      <protection hidden="1"/>
    </xf>
    <xf numFmtId="0" fontId="0" fillId="34" borderId="0" xfId="0" applyFont="1" applyFill="1" applyBorder="1" applyAlignment="1" applyProtection="1">
      <alignment/>
      <protection hidden="1"/>
    </xf>
    <xf numFmtId="0" fontId="1" fillId="34" borderId="0" xfId="0" applyFont="1" applyFill="1" applyBorder="1" applyAlignment="1" applyProtection="1">
      <alignment horizontal="center" vertical="center"/>
      <protection hidden="1"/>
    </xf>
    <xf numFmtId="0" fontId="1" fillId="34" borderId="0" xfId="0" applyFont="1" applyFill="1" applyBorder="1" applyAlignment="1" applyProtection="1">
      <alignment wrapText="1"/>
      <protection hidden="1"/>
    </xf>
    <xf numFmtId="0" fontId="0" fillId="34" borderId="0" xfId="0" applyFont="1" applyFill="1" applyBorder="1" applyAlignment="1" applyProtection="1">
      <alignment wrapText="1"/>
      <protection hidden="1"/>
    </xf>
    <xf numFmtId="0" fontId="0" fillId="34" borderId="0" xfId="0" applyFont="1" applyFill="1" applyBorder="1" applyAlignment="1" applyProtection="1">
      <alignment vertical="center"/>
      <protection hidden="1"/>
    </xf>
    <xf numFmtId="0" fontId="3" fillId="34" borderId="0" xfId="0" applyFont="1" applyFill="1" applyBorder="1" applyAlignment="1" applyProtection="1">
      <alignment horizontal="left" vertical="top"/>
      <protection hidden="1"/>
    </xf>
    <xf numFmtId="0" fontId="1" fillId="34" borderId="0" xfId="0" applyFont="1" applyFill="1" applyBorder="1" applyAlignment="1" applyProtection="1">
      <alignment vertical="center" shrinkToFit="1"/>
      <protection hidden="1"/>
    </xf>
    <xf numFmtId="0" fontId="0" fillId="34" borderId="0" xfId="0" applyFont="1" applyFill="1" applyBorder="1" applyAlignment="1" applyProtection="1">
      <alignment horizontal="left" vertical="top"/>
      <protection hidden="1"/>
    </xf>
    <xf numFmtId="0" fontId="1" fillId="34" borderId="0" xfId="0" applyFont="1" applyFill="1" applyBorder="1" applyAlignment="1" applyProtection="1">
      <alignment horizontal="left" vertical="center" shrinkToFit="1"/>
      <protection hidden="1"/>
    </xf>
    <xf numFmtId="0" fontId="7" fillId="33" borderId="0" xfId="0" applyFont="1" applyFill="1" applyAlignment="1">
      <alignment/>
    </xf>
    <xf numFmtId="0" fontId="7" fillId="33" borderId="0" xfId="0" applyFont="1" applyFill="1" applyAlignment="1">
      <alignment wrapText="1"/>
    </xf>
    <xf numFmtId="0" fontId="4" fillId="33" borderId="0" xfId="0" applyFont="1" applyFill="1" applyAlignment="1">
      <alignment/>
    </xf>
    <xf numFmtId="0" fontId="1" fillId="33" borderId="0" xfId="0" applyFont="1" applyFill="1" applyAlignment="1">
      <alignment horizontal="center"/>
    </xf>
    <xf numFmtId="0" fontId="7" fillId="33" borderId="0" xfId="0" applyFont="1" applyFill="1" applyAlignment="1">
      <alignment horizontal="left" indent="1"/>
    </xf>
    <xf numFmtId="0" fontId="26" fillId="33" borderId="0" xfId="0" applyFont="1" applyFill="1" applyAlignment="1">
      <alignment horizontal="right"/>
    </xf>
    <xf numFmtId="0" fontId="0" fillId="33" borderId="0" xfId="0" applyFill="1" applyAlignment="1">
      <alignment wrapText="1"/>
    </xf>
    <xf numFmtId="0" fontId="0" fillId="33" borderId="0" xfId="0" applyFill="1" applyAlignment="1">
      <alignment/>
    </xf>
    <xf numFmtId="0" fontId="3" fillId="0" borderId="12" xfId="0" applyFont="1" applyBorder="1" applyAlignment="1" applyProtection="1">
      <alignment vertical="top"/>
      <protection hidden="1"/>
    </xf>
    <xf numFmtId="0" fontId="0" fillId="0" borderId="10" xfId="0" applyFont="1" applyBorder="1" applyAlignment="1" applyProtection="1">
      <alignment vertical="top"/>
      <protection hidden="1"/>
    </xf>
    <xf numFmtId="0" fontId="0" fillId="0" borderId="11" xfId="0" applyFont="1" applyBorder="1" applyAlignment="1" applyProtection="1">
      <alignment vertical="top"/>
      <protection hidden="1"/>
    </xf>
    <xf numFmtId="0" fontId="0" fillId="0" borderId="14" xfId="0" applyFont="1" applyBorder="1" applyAlignment="1" applyProtection="1">
      <alignment vertical="top"/>
      <protection hidden="1"/>
    </xf>
    <xf numFmtId="0" fontId="0" fillId="0" borderId="15" xfId="0" applyFont="1" applyBorder="1" applyAlignment="1" applyProtection="1">
      <alignment vertical="top"/>
      <protection hidden="1"/>
    </xf>
    <xf numFmtId="0" fontId="0" fillId="0" borderId="16" xfId="0" applyFont="1" applyBorder="1" applyAlignment="1" applyProtection="1">
      <alignment vertical="top"/>
      <protection hidden="1"/>
    </xf>
    <xf numFmtId="0" fontId="3" fillId="0" borderId="17" xfId="0" applyFont="1" applyBorder="1" applyAlignment="1" applyProtection="1">
      <alignment vertical="top"/>
      <protection hidden="1"/>
    </xf>
    <xf numFmtId="0" fontId="0" fillId="0" borderId="0" xfId="0" applyFont="1" applyBorder="1" applyAlignment="1" applyProtection="1">
      <alignment/>
      <protection hidden="1"/>
    </xf>
    <xf numFmtId="0" fontId="0" fillId="0" borderId="18" xfId="0" applyFont="1" applyBorder="1" applyAlignment="1" applyProtection="1">
      <alignment/>
      <protection hidden="1"/>
    </xf>
    <xf numFmtId="0" fontId="3" fillId="0" borderId="14" xfId="0" applyFont="1" applyBorder="1" applyAlignment="1" applyProtection="1">
      <alignment vertical="top"/>
      <protection hidden="1"/>
    </xf>
    <xf numFmtId="0" fontId="0" fillId="0" borderId="15" xfId="0" applyFont="1" applyBorder="1" applyAlignment="1" applyProtection="1">
      <alignment/>
      <protection hidden="1"/>
    </xf>
    <xf numFmtId="0" fontId="0" fillId="0" borderId="16" xfId="0" applyFont="1" applyBorder="1" applyAlignment="1" applyProtection="1">
      <alignment/>
      <protection hidden="1"/>
    </xf>
    <xf numFmtId="0" fontId="0" fillId="0" borderId="14" xfId="0" applyFont="1" applyBorder="1" applyAlignment="1" applyProtection="1">
      <alignment/>
      <protection hidden="1"/>
    </xf>
    <xf numFmtId="0" fontId="0" fillId="0" borderId="15" xfId="0" applyFont="1" applyBorder="1" applyAlignment="1" applyProtection="1">
      <alignment vertical="center"/>
      <protection hidden="1"/>
    </xf>
    <xf numFmtId="0" fontId="0" fillId="0" borderId="18" xfId="0" applyFont="1" applyBorder="1" applyAlignment="1" applyProtection="1">
      <alignment wrapText="1"/>
      <protection hidden="1"/>
    </xf>
    <xf numFmtId="0" fontId="0" fillId="0" borderId="0" xfId="0" applyAlignment="1" applyProtection="1">
      <alignment/>
      <protection hidden="1"/>
    </xf>
    <xf numFmtId="0" fontId="0" fillId="0" borderId="0" xfId="0" applyFont="1" applyBorder="1" applyAlignment="1" applyProtection="1">
      <alignment wrapText="1"/>
      <protection hidden="1"/>
    </xf>
    <xf numFmtId="0" fontId="3" fillId="0" borderId="10" xfId="0" applyFont="1" applyBorder="1" applyAlignment="1" applyProtection="1">
      <alignment vertical="top"/>
      <protection hidden="1"/>
    </xf>
    <xf numFmtId="0" fontId="3" fillId="0" borderId="11" xfId="0" applyFont="1" applyBorder="1" applyAlignment="1" applyProtection="1">
      <alignment vertical="top"/>
      <protection hidden="1"/>
    </xf>
    <xf numFmtId="0" fontId="1" fillId="33" borderId="12" xfId="0" applyFont="1" applyFill="1" applyBorder="1" applyAlignment="1" applyProtection="1">
      <alignment vertical="top" wrapText="1"/>
      <protection hidden="1"/>
    </xf>
    <xf numFmtId="0" fontId="1" fillId="33" borderId="19" xfId="0" applyFont="1" applyFill="1" applyBorder="1" applyAlignment="1" applyProtection="1">
      <alignment vertical="top"/>
      <protection hidden="1"/>
    </xf>
    <xf numFmtId="0" fontId="1" fillId="33" borderId="20" xfId="0" applyFont="1" applyFill="1" applyBorder="1" applyAlignment="1" applyProtection="1">
      <alignment vertical="top"/>
      <protection hidden="1"/>
    </xf>
    <xf numFmtId="0" fontId="0" fillId="0" borderId="17" xfId="0" applyFont="1" applyBorder="1" applyAlignment="1" applyProtection="1">
      <alignment/>
      <protection hidden="1"/>
    </xf>
    <xf numFmtId="0" fontId="23" fillId="0" borderId="10" xfId="0" applyFont="1" applyBorder="1" applyAlignment="1" applyProtection="1">
      <alignment horizontal="center"/>
      <protection hidden="1"/>
    </xf>
    <xf numFmtId="0" fontId="0" fillId="0" borderId="15" xfId="0" applyFont="1" applyBorder="1" applyAlignment="1" applyProtection="1">
      <alignment wrapText="1"/>
      <protection hidden="1" locked="0"/>
    </xf>
    <xf numFmtId="0" fontId="0" fillId="0" borderId="16" xfId="0" applyFont="1" applyBorder="1" applyAlignment="1" applyProtection="1">
      <alignment wrapText="1"/>
      <protection hidden="1" locked="0"/>
    </xf>
    <xf numFmtId="0" fontId="3" fillId="0" borderId="21" xfId="0" applyFont="1" applyBorder="1" applyAlignment="1" applyProtection="1">
      <alignment vertical="top"/>
      <protection hidden="1"/>
    </xf>
    <xf numFmtId="0" fontId="23" fillId="0" borderId="10" xfId="0" applyFont="1" applyBorder="1" applyAlignment="1" applyProtection="1">
      <alignment horizontal="center" vertical="top"/>
      <protection hidden="1"/>
    </xf>
    <xf numFmtId="0" fontId="23" fillId="0" borderId="10" xfId="0" applyFont="1" applyBorder="1" applyAlignment="1" applyProtection="1">
      <alignment/>
      <protection hidden="1"/>
    </xf>
    <xf numFmtId="0" fontId="23" fillId="0" borderId="11" xfId="0" applyFont="1" applyBorder="1" applyAlignment="1" applyProtection="1">
      <alignment horizontal="center"/>
      <protection hidden="1"/>
    </xf>
    <xf numFmtId="0" fontId="3" fillId="0" borderId="0" xfId="0" applyFont="1" applyBorder="1" applyAlignment="1" applyProtection="1">
      <alignment vertical="top"/>
      <protection hidden="1"/>
    </xf>
    <xf numFmtId="0" fontId="23" fillId="0" borderId="0" xfId="0" applyFont="1" applyBorder="1" applyAlignment="1" applyProtection="1">
      <alignment horizontal="center" vertical="top"/>
      <protection hidden="1"/>
    </xf>
    <xf numFmtId="0" fontId="3" fillId="0" borderId="18" xfId="0" applyFont="1" applyBorder="1" applyAlignment="1" applyProtection="1">
      <alignment vertical="top"/>
      <protection hidden="1"/>
    </xf>
    <xf numFmtId="0" fontId="23" fillId="0" borderId="11" xfId="0" applyFont="1" applyBorder="1" applyAlignment="1" applyProtection="1">
      <alignment horizontal="left" vertical="center"/>
      <protection hidden="1"/>
    </xf>
    <xf numFmtId="0" fontId="3" fillId="0" borderId="15" xfId="0" applyFont="1" applyBorder="1" applyAlignment="1" applyProtection="1">
      <alignment vertical="top" wrapText="1"/>
      <protection hidden="1"/>
    </xf>
    <xf numFmtId="0" fontId="0" fillId="0" borderId="0" xfId="0" applyFont="1" applyAlignment="1" applyProtection="1">
      <alignment/>
      <protection hidden="1"/>
    </xf>
    <xf numFmtId="0" fontId="3" fillId="0" borderId="17" xfId="0" applyFont="1" applyBorder="1" applyAlignment="1" applyProtection="1">
      <alignment vertical="top" wrapText="1"/>
      <protection hidden="1"/>
    </xf>
    <xf numFmtId="178" fontId="10" fillId="0" borderId="0" xfId="0" applyNumberFormat="1" applyFont="1" applyBorder="1" applyAlignment="1" applyProtection="1">
      <alignment horizontal="center" vertical="center" wrapText="1"/>
      <protection hidden="1"/>
    </xf>
    <xf numFmtId="180" fontId="10" fillId="0" borderId="22" xfId="0" applyNumberFormat="1" applyFont="1" applyBorder="1" applyAlignment="1" applyProtection="1">
      <alignment horizontal="center" vertical="center"/>
      <protection hidden="1"/>
    </xf>
    <xf numFmtId="180" fontId="10" fillId="0" borderId="23" xfId="0" applyNumberFormat="1" applyFont="1" applyBorder="1" applyAlignment="1" applyProtection="1">
      <alignment horizontal="center" vertical="center"/>
      <protection hidden="1"/>
    </xf>
    <xf numFmtId="0" fontId="0" fillId="0" borderId="18" xfId="0" applyFont="1" applyBorder="1" applyAlignment="1" applyProtection="1">
      <alignment vertical="top"/>
      <protection hidden="1"/>
    </xf>
    <xf numFmtId="180" fontId="10" fillId="0" borderId="15" xfId="0" applyNumberFormat="1" applyFont="1" applyBorder="1" applyAlignment="1" applyProtection="1">
      <alignment horizontal="center" vertical="center"/>
      <protection hidden="1"/>
    </xf>
    <xf numFmtId="0" fontId="3" fillId="0" borderId="15" xfId="0" applyFont="1" applyBorder="1" applyAlignment="1" applyProtection="1">
      <alignment vertical="top"/>
      <protection hidden="1"/>
    </xf>
    <xf numFmtId="0" fontId="1" fillId="33" borderId="17" xfId="0" applyFont="1" applyFill="1" applyBorder="1" applyAlignment="1" applyProtection="1">
      <alignment vertical="top" wrapText="1"/>
      <protection hidden="1"/>
    </xf>
    <xf numFmtId="0" fontId="0" fillId="33" borderId="17" xfId="0" applyFont="1" applyFill="1" applyBorder="1" applyAlignment="1" applyProtection="1">
      <alignment vertical="top" wrapText="1"/>
      <protection hidden="1"/>
    </xf>
    <xf numFmtId="0" fontId="23" fillId="33" borderId="0" xfId="0" applyFont="1" applyFill="1" applyBorder="1" applyAlignment="1" applyProtection="1">
      <alignment/>
      <protection hidden="1"/>
    </xf>
    <xf numFmtId="0" fontId="20" fillId="33" borderId="0" xfId="0" applyFont="1" applyFill="1" applyBorder="1" applyAlignment="1" applyProtection="1">
      <alignment/>
      <protection hidden="1"/>
    </xf>
    <xf numFmtId="0" fontId="0" fillId="33" borderId="0" xfId="0" applyFont="1" applyFill="1" applyAlignment="1" applyProtection="1">
      <alignment/>
      <protection hidden="1"/>
    </xf>
    <xf numFmtId="0" fontId="0" fillId="33" borderId="0" xfId="0" applyFont="1" applyFill="1" applyBorder="1" applyAlignment="1" applyProtection="1">
      <alignment/>
      <protection hidden="1"/>
    </xf>
    <xf numFmtId="0" fontId="2" fillId="33" borderId="0" xfId="0" applyFont="1" applyFill="1" applyAlignment="1" applyProtection="1">
      <alignment/>
      <protection hidden="1"/>
    </xf>
    <xf numFmtId="0" fontId="2" fillId="33" borderId="0" xfId="0" applyFont="1" applyFill="1" applyAlignment="1" applyProtection="1">
      <alignment vertical="top"/>
      <protection hidden="1"/>
    </xf>
    <xf numFmtId="0" fontId="25" fillId="33" borderId="0" xfId="0" applyFont="1" applyFill="1" applyBorder="1" applyAlignment="1" applyProtection="1">
      <alignment/>
      <protection hidden="1"/>
    </xf>
    <xf numFmtId="0" fontId="19" fillId="33" borderId="0" xfId="0" applyFont="1" applyFill="1" applyAlignment="1" applyProtection="1">
      <alignment/>
      <protection hidden="1"/>
    </xf>
    <xf numFmtId="0" fontId="19" fillId="33" borderId="0" xfId="0" applyFont="1" applyFill="1" applyAlignment="1" applyProtection="1">
      <alignment/>
      <protection hidden="1"/>
    </xf>
    <xf numFmtId="0" fontId="0" fillId="33" borderId="0" xfId="0" applyFill="1" applyAlignment="1" applyProtection="1">
      <alignment vertical="top"/>
      <protection hidden="1"/>
    </xf>
    <xf numFmtId="0" fontId="24" fillId="33" borderId="0" xfId="0" applyFont="1" applyFill="1" applyBorder="1" applyAlignment="1" applyProtection="1">
      <alignment/>
      <protection hidden="1"/>
    </xf>
    <xf numFmtId="0" fontId="2" fillId="33" borderId="0" xfId="0" applyFont="1" applyFill="1" applyAlignment="1" applyProtection="1">
      <alignment/>
      <protection hidden="1"/>
    </xf>
    <xf numFmtId="0" fontId="28" fillId="33" borderId="0" xfId="0" applyFont="1" applyFill="1" applyBorder="1" applyAlignment="1" applyProtection="1">
      <alignment/>
      <protection hidden="1"/>
    </xf>
    <xf numFmtId="0" fontId="15" fillId="33" borderId="0" xfId="0" applyFont="1" applyFill="1" applyBorder="1" applyAlignment="1" applyProtection="1">
      <alignment/>
      <protection hidden="1"/>
    </xf>
    <xf numFmtId="0" fontId="0" fillId="33" borderId="0" xfId="0" applyFont="1" applyFill="1" applyAlignment="1" applyProtection="1">
      <alignment vertical="top"/>
      <protection hidden="1"/>
    </xf>
    <xf numFmtId="0" fontId="15" fillId="33" borderId="0" xfId="0" applyFont="1" applyFill="1" applyAlignment="1" applyProtection="1">
      <alignment/>
      <protection hidden="1"/>
    </xf>
    <xf numFmtId="0" fontId="27" fillId="33" borderId="0" xfId="0" applyFont="1" applyFill="1" applyAlignment="1" applyProtection="1">
      <alignment vertical="center"/>
      <protection hidden="1"/>
    </xf>
    <xf numFmtId="0" fontId="27" fillId="33" borderId="0" xfId="0" applyFont="1" applyFill="1" applyBorder="1" applyAlignment="1" applyProtection="1">
      <alignment vertical="center"/>
      <protection hidden="1"/>
    </xf>
    <xf numFmtId="0" fontId="27" fillId="35" borderId="0" xfId="0" applyFont="1" applyFill="1" applyAlignment="1" applyProtection="1">
      <alignment vertical="center"/>
      <protection hidden="1"/>
    </xf>
    <xf numFmtId="0" fontId="15" fillId="35" borderId="0" xfId="0" applyFont="1" applyFill="1" applyBorder="1" applyAlignment="1" applyProtection="1">
      <alignment/>
      <protection hidden="1"/>
    </xf>
    <xf numFmtId="0" fontId="15" fillId="35" borderId="0" xfId="0" applyFont="1" applyFill="1" applyAlignment="1" applyProtection="1">
      <alignment/>
      <protection hidden="1"/>
    </xf>
    <xf numFmtId="0" fontId="0" fillId="35" borderId="0" xfId="0" applyFont="1" applyFill="1" applyAlignment="1" applyProtection="1">
      <alignment/>
      <protection hidden="1"/>
    </xf>
    <xf numFmtId="0" fontId="0" fillId="33" borderId="0" xfId="0" applyFill="1" applyBorder="1" applyAlignment="1" applyProtection="1">
      <alignment/>
      <protection hidden="1"/>
    </xf>
    <xf numFmtId="0" fontId="7" fillId="33" borderId="0" xfId="0" applyFont="1" applyFill="1" applyBorder="1" applyAlignment="1" applyProtection="1">
      <alignment/>
      <protection hidden="1"/>
    </xf>
    <xf numFmtId="0" fontId="3" fillId="33" borderId="0" xfId="0" applyFont="1" applyFill="1" applyBorder="1" applyAlignment="1" applyProtection="1">
      <alignment wrapText="1"/>
      <protection hidden="1"/>
    </xf>
    <xf numFmtId="0" fontId="0" fillId="34" borderId="0" xfId="0" applyFont="1" applyFill="1" applyAlignment="1" applyProtection="1">
      <alignment/>
      <protection hidden="1"/>
    </xf>
    <xf numFmtId="0" fontId="0" fillId="34" borderId="0" xfId="0" applyFill="1" applyBorder="1" applyAlignment="1" applyProtection="1">
      <alignment/>
      <protection hidden="1"/>
    </xf>
    <xf numFmtId="0" fontId="0" fillId="34" borderId="0" xfId="0" applyFont="1" applyFill="1" applyBorder="1" applyAlignment="1" applyProtection="1">
      <alignment vertical="top" wrapText="1"/>
      <protection hidden="1"/>
    </xf>
    <xf numFmtId="0" fontId="15" fillId="33" borderId="0" xfId="0" applyFont="1" applyFill="1" applyBorder="1" applyAlignment="1" applyProtection="1">
      <alignment/>
      <protection hidden="1"/>
    </xf>
    <xf numFmtId="0" fontId="15" fillId="35" borderId="0" xfId="0" applyFont="1" applyFill="1" applyBorder="1" applyAlignment="1" applyProtection="1">
      <alignment/>
      <protection hidden="1"/>
    </xf>
    <xf numFmtId="0" fontId="1" fillId="34" borderId="0" xfId="0" applyFont="1" applyFill="1" applyBorder="1" applyAlignment="1" applyProtection="1">
      <alignment horizontal="center"/>
      <protection hidden="1"/>
    </xf>
    <xf numFmtId="0" fontId="16" fillId="35" borderId="0" xfId="0" applyFont="1" applyFill="1" applyBorder="1" applyAlignment="1" applyProtection="1">
      <alignment horizontal="center"/>
      <protection hidden="1"/>
    </xf>
    <xf numFmtId="0" fontId="0" fillId="0" borderId="0" xfId="0" applyFont="1" applyBorder="1" applyAlignment="1" applyProtection="1">
      <alignment horizontal="center"/>
      <protection hidden="1"/>
    </xf>
    <xf numFmtId="0" fontId="0" fillId="34" borderId="0" xfId="0" applyFont="1" applyFill="1" applyBorder="1" applyAlignment="1" applyProtection="1">
      <alignment horizontal="center"/>
      <protection hidden="1"/>
    </xf>
    <xf numFmtId="0" fontId="15" fillId="35" borderId="0" xfId="0" applyFont="1" applyFill="1" applyBorder="1" applyAlignment="1" applyProtection="1">
      <alignment horizontal="center"/>
      <protection hidden="1"/>
    </xf>
    <xf numFmtId="0" fontId="15" fillId="0" borderId="0" xfId="0" applyFont="1" applyAlignment="1" applyProtection="1">
      <alignment/>
      <protection hidden="1"/>
    </xf>
    <xf numFmtId="0" fontId="0" fillId="0" borderId="17" xfId="0" applyFont="1" applyBorder="1" applyAlignment="1" applyProtection="1">
      <alignment vertical="center"/>
      <protection hidden="1"/>
    </xf>
    <xf numFmtId="0" fontId="0" fillId="0" borderId="18" xfId="0" applyFont="1" applyBorder="1" applyAlignment="1" applyProtection="1">
      <alignment/>
      <protection hidden="1"/>
    </xf>
    <xf numFmtId="0" fontId="0" fillId="0" borderId="14" xfId="0" applyFont="1" applyBorder="1" applyAlignment="1" applyProtection="1">
      <alignment vertical="center"/>
      <protection hidden="1"/>
    </xf>
    <xf numFmtId="180" fontId="10" fillId="0" borderId="16" xfId="0" applyNumberFormat="1" applyFont="1" applyBorder="1" applyAlignment="1" applyProtection="1">
      <alignment horizontal="center" vertical="center"/>
      <protection hidden="1"/>
    </xf>
    <xf numFmtId="0" fontId="0" fillId="0" borderId="0" xfId="0" applyFont="1" applyBorder="1" applyAlignment="1" applyProtection="1">
      <alignment horizontal="center" wrapText="1"/>
      <protection hidden="1"/>
    </xf>
    <xf numFmtId="0" fontId="0" fillId="34" borderId="0" xfId="0" applyFont="1" applyFill="1" applyBorder="1" applyAlignment="1" applyProtection="1">
      <alignment horizontal="center" wrapText="1"/>
      <protection hidden="1"/>
    </xf>
    <xf numFmtId="0" fontId="15" fillId="35" borderId="0" xfId="0" applyFont="1" applyFill="1" applyBorder="1" applyAlignment="1" applyProtection="1">
      <alignment horizontal="center" wrapText="1"/>
      <protection hidden="1"/>
    </xf>
    <xf numFmtId="0" fontId="1" fillId="0" borderId="14" xfId="0" applyFont="1" applyBorder="1" applyAlignment="1" applyProtection="1">
      <alignment vertical="top" wrapText="1"/>
      <protection hidden="1"/>
    </xf>
    <xf numFmtId="0" fontId="1" fillId="0" borderId="15" xfId="0" applyFont="1" applyBorder="1" applyAlignment="1" applyProtection="1">
      <alignment wrapText="1"/>
      <protection hidden="1"/>
    </xf>
    <xf numFmtId="0" fontId="1" fillId="0" borderId="16" xfId="0" applyFont="1" applyBorder="1" applyAlignment="1" applyProtection="1">
      <alignment wrapText="1"/>
      <protection hidden="1"/>
    </xf>
    <xf numFmtId="0" fontId="16" fillId="35" borderId="0" xfId="0" applyFont="1" applyFill="1" applyBorder="1" applyAlignment="1" applyProtection="1">
      <alignment wrapText="1"/>
      <protection hidden="1"/>
    </xf>
    <xf numFmtId="0" fontId="16" fillId="35" borderId="18" xfId="0" applyFont="1" applyFill="1" applyBorder="1" applyAlignment="1" applyProtection="1">
      <alignment wrapText="1"/>
      <protection hidden="1"/>
    </xf>
    <xf numFmtId="0" fontId="17" fillId="35" borderId="0" xfId="0" applyFont="1" applyFill="1" applyBorder="1" applyAlignment="1" applyProtection="1">
      <alignment/>
      <protection hidden="1"/>
    </xf>
    <xf numFmtId="0" fontId="3" fillId="0" borderId="12" xfId="0" applyFont="1" applyBorder="1" applyAlignment="1" applyProtection="1">
      <alignment horizontal="center" vertical="top"/>
      <protection hidden="1"/>
    </xf>
    <xf numFmtId="0" fontId="3" fillId="0" borderId="10" xfId="0" applyFont="1" applyBorder="1" applyAlignment="1" applyProtection="1">
      <alignment horizontal="center" vertical="top"/>
      <protection hidden="1"/>
    </xf>
    <xf numFmtId="0" fontId="0" fillId="0" borderId="11" xfId="0" applyFont="1" applyBorder="1" applyAlignment="1" applyProtection="1">
      <alignment/>
      <protection hidden="1"/>
    </xf>
    <xf numFmtId="0" fontId="0" fillId="34" borderId="0" xfId="0" applyFont="1" applyFill="1" applyBorder="1" applyAlignment="1" applyProtection="1">
      <alignment/>
      <protection hidden="1"/>
    </xf>
    <xf numFmtId="0" fontId="13" fillId="0" borderId="17" xfId="0" applyFont="1" applyBorder="1" applyAlignment="1" applyProtection="1">
      <alignment horizontal="center" vertical="top"/>
      <protection hidden="1"/>
    </xf>
    <xf numFmtId="0" fontId="13" fillId="0" borderId="0" xfId="0" applyFont="1" applyBorder="1" applyAlignment="1" applyProtection="1">
      <alignment horizontal="center" vertical="top"/>
      <protection hidden="1"/>
    </xf>
    <xf numFmtId="0" fontId="23" fillId="0" borderId="0" xfId="0" applyFont="1" applyFill="1" applyBorder="1" applyAlignment="1" applyProtection="1">
      <alignment/>
      <protection hidden="1"/>
    </xf>
    <xf numFmtId="0" fontId="1" fillId="0" borderId="24" xfId="0" applyFont="1" applyFill="1" applyBorder="1" applyAlignment="1" applyProtection="1">
      <alignment horizontal="center"/>
      <protection hidden="1" locked="0"/>
    </xf>
    <xf numFmtId="0" fontId="3" fillId="34" borderId="0" xfId="0" applyFont="1" applyFill="1" applyBorder="1" applyAlignment="1" applyProtection="1">
      <alignment horizontal="left" indent="1"/>
      <protection hidden="1"/>
    </xf>
    <xf numFmtId="0" fontId="0" fillId="0" borderId="0" xfId="0" applyFont="1" applyBorder="1" applyAlignment="1" applyProtection="1">
      <alignment/>
      <protection hidden="1"/>
    </xf>
    <xf numFmtId="0" fontId="3" fillId="0" borderId="14" xfId="0" applyFont="1" applyBorder="1" applyAlignment="1" applyProtection="1">
      <alignment horizontal="center" vertical="top"/>
      <protection hidden="1"/>
    </xf>
    <xf numFmtId="0" fontId="3" fillId="0" borderId="15" xfId="0" applyFont="1" applyBorder="1" applyAlignment="1" applyProtection="1">
      <alignment horizontal="center" vertical="top"/>
      <protection hidden="1"/>
    </xf>
    <xf numFmtId="0" fontId="0" fillId="0" borderId="16" xfId="0" applyFont="1" applyBorder="1" applyAlignment="1" applyProtection="1">
      <alignment/>
      <protection hidden="1"/>
    </xf>
    <xf numFmtId="0" fontId="3" fillId="0" borderId="12" xfId="0" applyFont="1" applyBorder="1" applyAlignment="1" applyProtection="1">
      <alignment wrapText="1"/>
      <protection hidden="1"/>
    </xf>
    <xf numFmtId="0" fontId="3" fillId="0" borderId="10" xfId="0" applyFont="1" applyBorder="1" applyAlignment="1" applyProtection="1">
      <alignment wrapText="1"/>
      <protection hidden="1"/>
    </xf>
    <xf numFmtId="0" fontId="23" fillId="0" borderId="0" xfId="0" applyFont="1" applyFill="1" applyBorder="1" applyAlignment="1" applyProtection="1">
      <alignment vertical="center"/>
      <protection hidden="1"/>
    </xf>
    <xf numFmtId="0" fontId="3" fillId="0" borderId="17" xfId="0" applyFont="1" applyBorder="1" applyAlignment="1" applyProtection="1">
      <alignment wrapText="1"/>
      <protection hidden="1"/>
    </xf>
    <xf numFmtId="0" fontId="3" fillId="0" borderId="0" xfId="0" applyFont="1" applyBorder="1" applyAlignment="1" applyProtection="1">
      <alignment wrapText="1"/>
      <protection hidden="1"/>
    </xf>
    <xf numFmtId="0" fontId="3" fillId="0" borderId="17" xfId="0" applyFont="1" applyBorder="1" applyAlignment="1" applyProtection="1">
      <alignment/>
      <protection hidden="1"/>
    </xf>
    <xf numFmtId="0" fontId="3" fillId="0" borderId="0" xfId="0" applyFont="1" applyBorder="1" applyAlignment="1" applyProtection="1">
      <alignment/>
      <protection hidden="1"/>
    </xf>
    <xf numFmtId="0" fontId="23" fillId="0" borderId="18" xfId="0" applyFont="1" applyFill="1" applyBorder="1" applyAlignment="1" applyProtection="1">
      <alignment horizontal="center"/>
      <protection hidden="1"/>
    </xf>
    <xf numFmtId="0" fontId="5" fillId="0" borderId="14" xfId="0" applyFont="1" applyBorder="1" applyAlignment="1" applyProtection="1">
      <alignment/>
      <protection hidden="1"/>
    </xf>
    <xf numFmtId="0" fontId="5" fillId="0" borderId="15" xfId="0" applyFont="1" applyBorder="1" applyAlignment="1" applyProtection="1">
      <alignment/>
      <protection hidden="1"/>
    </xf>
    <xf numFmtId="0" fontId="3" fillId="34" borderId="17" xfId="0" applyFont="1" applyFill="1" applyBorder="1" applyAlignment="1" applyProtection="1">
      <alignment/>
      <protection hidden="1"/>
    </xf>
    <xf numFmtId="0" fontId="3" fillId="34" borderId="0" xfId="0" applyFont="1" applyFill="1" applyBorder="1" applyAlignment="1" applyProtection="1">
      <alignment/>
      <protection hidden="1"/>
    </xf>
    <xf numFmtId="0" fontId="23" fillId="0" borderId="0" xfId="0" applyFont="1" applyFill="1" applyBorder="1" applyAlignment="1" applyProtection="1">
      <alignment horizontal="center"/>
      <protection hidden="1"/>
    </xf>
    <xf numFmtId="0" fontId="1" fillId="0" borderId="24" xfId="0" applyFont="1" applyFill="1" applyBorder="1" applyAlignment="1" applyProtection="1">
      <alignment horizontal="center" shrinkToFit="1"/>
      <protection hidden="1" locked="0"/>
    </xf>
    <xf numFmtId="0" fontId="15" fillId="35" borderId="0" xfId="0" applyFont="1" applyFill="1" applyAlignment="1" applyProtection="1">
      <alignment/>
      <protection hidden="1"/>
    </xf>
    <xf numFmtId="0" fontId="3" fillId="34" borderId="14" xfId="0" applyFont="1" applyFill="1" applyBorder="1" applyAlignment="1" applyProtection="1">
      <alignment/>
      <protection hidden="1"/>
    </xf>
    <xf numFmtId="0" fontId="3" fillId="34" borderId="15" xfId="0" applyFont="1" applyFill="1" applyBorder="1" applyAlignment="1" applyProtection="1">
      <alignment/>
      <protection hidden="1"/>
    </xf>
    <xf numFmtId="0" fontId="0" fillId="0" borderId="15" xfId="0" applyFont="1" applyBorder="1" applyAlignment="1" applyProtection="1">
      <alignment/>
      <protection hidden="1"/>
    </xf>
    <xf numFmtId="0" fontId="0" fillId="34" borderId="15" xfId="0" applyFont="1" applyFill="1" applyBorder="1" applyAlignment="1" applyProtection="1">
      <alignment wrapText="1"/>
      <protection hidden="1"/>
    </xf>
    <xf numFmtId="0" fontId="0" fillId="35" borderId="0" xfId="0" applyFont="1" applyFill="1" applyBorder="1" applyAlignment="1" applyProtection="1">
      <alignment/>
      <protection hidden="1"/>
    </xf>
    <xf numFmtId="0" fontId="0" fillId="34" borderId="0" xfId="0" applyFont="1" applyFill="1" applyBorder="1" applyAlignment="1" applyProtection="1">
      <alignment wrapText="1"/>
      <protection hidden="1" locked="0"/>
    </xf>
    <xf numFmtId="0" fontId="23" fillId="0" borderId="0" xfId="0" applyFont="1" applyBorder="1" applyAlignment="1" applyProtection="1">
      <alignment horizontal="center" wrapText="1"/>
      <protection hidden="1"/>
    </xf>
    <xf numFmtId="0" fontId="3" fillId="0" borderId="25" xfId="0" applyFont="1" applyBorder="1" applyAlignment="1" applyProtection="1">
      <alignment vertical="top"/>
      <protection hidden="1"/>
    </xf>
    <xf numFmtId="0" fontId="0" fillId="0" borderId="17" xfId="0" applyFont="1" applyBorder="1" applyAlignment="1" applyProtection="1">
      <alignment/>
      <protection hidden="1"/>
    </xf>
    <xf numFmtId="0" fontId="0" fillId="0" borderId="26" xfId="0" applyFont="1" applyBorder="1" applyAlignment="1" applyProtection="1">
      <alignment/>
      <protection hidden="1"/>
    </xf>
    <xf numFmtId="0" fontId="0" fillId="0" borderId="17" xfId="0" applyFont="1" applyBorder="1" applyAlignment="1" applyProtection="1">
      <alignment horizontal="center" vertical="center" wrapText="1"/>
      <protection hidden="1"/>
    </xf>
    <xf numFmtId="0" fontId="0" fillId="0" borderId="23" xfId="0" applyFont="1" applyBorder="1" applyAlignment="1" applyProtection="1">
      <alignment/>
      <protection hidden="1"/>
    </xf>
    <xf numFmtId="0" fontId="0" fillId="0" borderId="14" xfId="0" applyFont="1" applyBorder="1" applyAlignment="1" applyProtection="1">
      <alignment/>
      <protection hidden="1"/>
    </xf>
    <xf numFmtId="179" fontId="10" fillId="0" borderId="15" xfId="0" applyNumberFormat="1" applyFont="1" applyBorder="1" applyAlignment="1" applyProtection="1">
      <alignment horizontal="center" vertical="center"/>
      <protection hidden="1"/>
    </xf>
    <xf numFmtId="179" fontId="10" fillId="0" borderId="16" xfId="0" applyNumberFormat="1" applyFont="1" applyBorder="1" applyAlignment="1" applyProtection="1">
      <alignment horizontal="center" vertical="center"/>
      <protection hidden="1"/>
    </xf>
    <xf numFmtId="179" fontId="10" fillId="34" borderId="0" xfId="0" applyNumberFormat="1" applyFont="1" applyFill="1" applyBorder="1" applyAlignment="1" applyProtection="1">
      <alignment horizontal="center" vertical="center"/>
      <protection hidden="1"/>
    </xf>
    <xf numFmtId="0" fontId="0" fillId="0" borderId="10" xfId="0" applyFont="1" applyBorder="1" applyAlignment="1" applyProtection="1">
      <alignment/>
      <protection hidden="1"/>
    </xf>
    <xf numFmtId="0" fontId="0" fillId="34" borderId="0" xfId="0" applyFont="1" applyFill="1" applyBorder="1" applyAlignment="1" applyProtection="1">
      <alignment vertical="top"/>
      <protection hidden="1"/>
    </xf>
    <xf numFmtId="0" fontId="0" fillId="34" borderId="0" xfId="0" applyFont="1" applyFill="1" applyBorder="1" applyAlignment="1" applyProtection="1">
      <alignment horizontal="left" shrinkToFit="1"/>
      <protection hidden="1" locked="0"/>
    </xf>
    <xf numFmtId="178" fontId="10" fillId="0" borderId="17" xfId="0" applyNumberFormat="1" applyFont="1" applyBorder="1" applyAlignment="1" applyProtection="1">
      <alignment horizontal="center" vertical="center" wrapText="1"/>
      <protection hidden="1"/>
    </xf>
    <xf numFmtId="178" fontId="10" fillId="0" borderId="18" xfId="0" applyNumberFormat="1" applyFont="1" applyBorder="1" applyAlignment="1" applyProtection="1">
      <alignment horizontal="center" vertical="center" wrapText="1"/>
      <protection hidden="1"/>
    </xf>
    <xf numFmtId="178" fontId="10" fillId="0" borderId="16" xfId="0" applyNumberFormat="1" applyFont="1" applyBorder="1" applyAlignment="1" applyProtection="1">
      <alignment horizontal="center" vertical="center" wrapText="1"/>
      <protection hidden="1"/>
    </xf>
    <xf numFmtId="0" fontId="0" fillId="33" borderId="12" xfId="0" applyFont="1" applyFill="1" applyBorder="1" applyAlignment="1" applyProtection="1">
      <alignment vertical="top" wrapText="1"/>
      <protection hidden="1"/>
    </xf>
    <xf numFmtId="0" fontId="0" fillId="33" borderId="19" xfId="0" applyFont="1" applyFill="1" applyBorder="1" applyAlignment="1" applyProtection="1">
      <alignment/>
      <protection hidden="1"/>
    </xf>
    <xf numFmtId="0" fontId="0" fillId="33" borderId="20" xfId="0" applyFont="1" applyFill="1" applyBorder="1" applyAlignment="1" applyProtection="1">
      <alignment/>
      <protection hidden="1"/>
    </xf>
    <xf numFmtId="0" fontId="0" fillId="34" borderId="0" xfId="0" applyFont="1" applyFill="1" applyBorder="1" applyAlignment="1" applyProtection="1">
      <alignment/>
      <protection hidden="1" locked="0"/>
    </xf>
    <xf numFmtId="0" fontId="0" fillId="33" borderId="25" xfId="0" applyFont="1" applyFill="1" applyBorder="1" applyAlignment="1" applyProtection="1">
      <alignment vertical="top" wrapText="1"/>
      <protection hidden="1"/>
    </xf>
    <xf numFmtId="0" fontId="0" fillId="33" borderId="21" xfId="0" applyFont="1" applyFill="1" applyBorder="1" applyAlignment="1" applyProtection="1">
      <alignment vertical="top" wrapText="1"/>
      <protection hidden="1"/>
    </xf>
    <xf numFmtId="0" fontId="23" fillId="0" borderId="11" xfId="0" applyFont="1" applyBorder="1" applyAlignment="1" applyProtection="1">
      <alignment horizontal="center" vertical="center"/>
      <protection hidden="1"/>
    </xf>
    <xf numFmtId="0" fontId="3" fillId="0" borderId="0" xfId="0" applyFont="1" applyBorder="1" applyAlignment="1" applyProtection="1">
      <alignment vertical="top" wrapText="1"/>
      <protection hidden="1"/>
    </xf>
    <xf numFmtId="0" fontId="15" fillId="35" borderId="0" xfId="0" applyFont="1" applyFill="1" applyBorder="1" applyAlignment="1" applyProtection="1">
      <alignment wrapText="1"/>
      <protection hidden="1"/>
    </xf>
    <xf numFmtId="0" fontId="15" fillId="35" borderId="0" xfId="0" applyFont="1" applyFill="1" applyAlignment="1" applyProtection="1">
      <alignment wrapText="1"/>
      <protection hidden="1"/>
    </xf>
    <xf numFmtId="0" fontId="1" fillId="0" borderId="24" xfId="0" applyFont="1" applyBorder="1" applyAlignment="1" applyProtection="1">
      <alignment horizontal="center" shrinkToFit="1"/>
      <protection hidden="1" locked="0"/>
    </xf>
    <xf numFmtId="0" fontId="0" fillId="34" borderId="18" xfId="0" applyFont="1" applyFill="1" applyBorder="1" applyAlignment="1" applyProtection="1">
      <alignment/>
      <protection hidden="1"/>
    </xf>
    <xf numFmtId="0" fontId="15" fillId="35" borderId="27" xfId="0" applyFont="1" applyFill="1" applyBorder="1" applyAlignment="1" applyProtection="1">
      <alignment/>
      <protection hidden="1"/>
    </xf>
    <xf numFmtId="0" fontId="3" fillId="0" borderId="0" xfId="0" applyFont="1" applyBorder="1" applyAlignment="1" applyProtection="1">
      <alignment horizontal="left" indent="1"/>
      <protection hidden="1"/>
    </xf>
    <xf numFmtId="0" fontId="3" fillId="0" borderId="17" xfId="0" applyFont="1" applyBorder="1" applyAlignment="1" applyProtection="1">
      <alignment horizontal="left" indent="1"/>
      <protection hidden="1"/>
    </xf>
    <xf numFmtId="0" fontId="3" fillId="34" borderId="0" xfId="0" applyFont="1" applyFill="1" applyBorder="1" applyAlignment="1" applyProtection="1">
      <alignment shrinkToFit="1"/>
      <protection hidden="1"/>
    </xf>
    <xf numFmtId="0" fontId="3" fillId="0" borderId="14" xfId="0" applyFont="1" applyBorder="1" applyAlignment="1" applyProtection="1">
      <alignment vertical="top" wrapText="1"/>
      <protection hidden="1"/>
    </xf>
    <xf numFmtId="0" fontId="0" fillId="33" borderId="19" xfId="0" applyFont="1" applyFill="1" applyBorder="1" applyAlignment="1" applyProtection="1">
      <alignment vertical="top"/>
      <protection hidden="1"/>
    </xf>
    <xf numFmtId="0" fontId="15" fillId="35" borderId="0" xfId="0" applyFont="1" applyFill="1" applyAlignment="1" applyProtection="1" quotePrefix="1">
      <alignment horizontal="left"/>
      <protection hidden="1" locked="0"/>
    </xf>
    <xf numFmtId="0" fontId="0" fillId="34" borderId="0" xfId="0" applyFont="1" applyFill="1" applyBorder="1" applyAlignment="1" applyProtection="1">
      <alignment horizontal="left" vertical="center" shrinkToFit="1"/>
      <protection hidden="1" locked="0"/>
    </xf>
    <xf numFmtId="0" fontId="23" fillId="0" borderId="11" xfId="0" applyFont="1" applyBorder="1" applyAlignment="1" applyProtection="1">
      <alignment/>
      <protection hidden="1"/>
    </xf>
    <xf numFmtId="0" fontId="1" fillId="34" borderId="0" xfId="0" applyFont="1" applyFill="1" applyBorder="1" applyAlignment="1" applyProtection="1">
      <alignment horizontal="left" vertical="center" shrinkToFit="1"/>
      <protection hidden="1" locked="0"/>
    </xf>
    <xf numFmtId="0" fontId="1" fillId="34" borderId="0" xfId="0" applyFont="1" applyFill="1" applyBorder="1" applyAlignment="1" applyProtection="1">
      <alignment vertical="center"/>
      <protection hidden="1" locked="0"/>
    </xf>
    <xf numFmtId="0" fontId="1" fillId="34" borderId="0" xfId="0" applyFont="1" applyFill="1" applyBorder="1" applyAlignment="1" applyProtection="1">
      <alignment/>
      <protection hidden="1"/>
    </xf>
    <xf numFmtId="0" fontId="1" fillId="0" borderId="0" xfId="0" applyFont="1" applyBorder="1" applyAlignment="1" applyProtection="1">
      <alignment/>
      <protection hidden="1" locked="0"/>
    </xf>
    <xf numFmtId="0" fontId="1" fillId="0" borderId="0" xfId="0" applyFont="1" applyAlignment="1" applyProtection="1">
      <alignment horizontal="center" shrinkToFit="1"/>
      <protection hidden="1"/>
    </xf>
    <xf numFmtId="0" fontId="3" fillId="0" borderId="14" xfId="0" applyFont="1" applyBorder="1" applyAlignment="1" applyProtection="1">
      <alignment vertical="top" wrapText="1"/>
      <protection hidden="1" locked="0"/>
    </xf>
    <xf numFmtId="0" fontId="1" fillId="0" borderId="28" xfId="0" applyFont="1" applyBorder="1" applyAlignment="1" applyProtection="1">
      <alignment horizontal="center" vertical="top" shrinkToFit="1"/>
      <protection hidden="1" locked="0"/>
    </xf>
    <xf numFmtId="0" fontId="3" fillId="0" borderId="17" xfId="0" applyFont="1" applyBorder="1" applyAlignment="1" applyProtection="1">
      <alignment horizontal="left" vertical="center"/>
      <protection hidden="1"/>
    </xf>
    <xf numFmtId="0" fontId="1" fillId="0" borderId="24" xfId="0" applyFont="1" applyBorder="1" applyAlignment="1" applyProtection="1">
      <alignment horizontal="center" vertical="top" shrinkToFit="1"/>
      <protection hidden="1" locked="0"/>
    </xf>
    <xf numFmtId="0" fontId="0" fillId="0" borderId="15" xfId="0" applyFont="1" applyBorder="1" applyAlignment="1" applyProtection="1">
      <alignment vertical="top" wrapText="1"/>
      <protection hidden="1"/>
    </xf>
    <xf numFmtId="0" fontId="0" fillId="0" borderId="16" xfId="0" applyFont="1" applyBorder="1" applyAlignment="1" applyProtection="1">
      <alignment vertical="top" wrapText="1"/>
      <protection hidden="1"/>
    </xf>
    <xf numFmtId="0" fontId="0" fillId="0" borderId="10" xfId="0" applyFont="1" applyBorder="1" applyAlignment="1" applyProtection="1">
      <alignment vertical="center"/>
      <protection hidden="1"/>
    </xf>
    <xf numFmtId="0" fontId="15" fillId="35" borderId="0" xfId="0" applyFont="1" applyFill="1" applyAlignment="1" applyProtection="1">
      <alignment vertical="top"/>
      <protection hidden="1"/>
    </xf>
    <xf numFmtId="0" fontId="0" fillId="0" borderId="18" xfId="0" applyFont="1" applyBorder="1" applyAlignment="1" applyProtection="1">
      <alignment horizontal="center"/>
      <protection hidden="1"/>
    </xf>
    <xf numFmtId="0" fontId="0" fillId="0" borderId="17" xfId="0" applyFont="1" applyBorder="1" applyAlignment="1" applyProtection="1">
      <alignment horizontal="center"/>
      <protection hidden="1"/>
    </xf>
    <xf numFmtId="0" fontId="0" fillId="35" borderId="0" xfId="0" applyFont="1" applyFill="1" applyAlignment="1" applyProtection="1">
      <alignment vertical="top"/>
      <protection hidden="1"/>
    </xf>
    <xf numFmtId="0" fontId="0" fillId="34" borderId="0" xfId="0" applyFont="1" applyFill="1" applyAlignment="1" applyProtection="1">
      <alignment vertical="top"/>
      <protection hidden="1"/>
    </xf>
    <xf numFmtId="0" fontId="8" fillId="0" borderId="15" xfId="0" applyFont="1" applyBorder="1" applyAlignment="1" applyProtection="1">
      <alignment horizontal="center" vertical="top"/>
      <protection hidden="1"/>
    </xf>
    <xf numFmtId="0" fontId="0" fillId="0" borderId="15" xfId="0" applyFont="1" applyBorder="1" applyAlignment="1" applyProtection="1">
      <alignment horizontal="center" vertical="top"/>
      <protection hidden="1"/>
    </xf>
    <xf numFmtId="0" fontId="0" fillId="0" borderId="16" xfId="0" applyFont="1" applyBorder="1" applyAlignment="1" applyProtection="1">
      <alignment horizontal="center" vertical="top"/>
      <protection hidden="1"/>
    </xf>
    <xf numFmtId="0" fontId="8" fillId="0" borderId="16" xfId="0" applyFont="1" applyBorder="1" applyAlignment="1" applyProtection="1">
      <alignment horizontal="center" vertical="top"/>
      <protection hidden="1"/>
    </xf>
    <xf numFmtId="0" fontId="8" fillId="0" borderId="14" xfId="0" applyFont="1" applyBorder="1" applyAlignment="1" applyProtection="1">
      <alignment horizontal="center" vertical="top"/>
      <protection hidden="1"/>
    </xf>
    <xf numFmtId="0" fontId="1" fillId="34" borderId="0" xfId="0" applyFont="1" applyFill="1" applyBorder="1" applyAlignment="1" applyProtection="1">
      <alignment vertical="top"/>
      <protection hidden="1"/>
    </xf>
    <xf numFmtId="0" fontId="0" fillId="33" borderId="15" xfId="0" applyFont="1" applyFill="1" applyBorder="1" applyAlignment="1" applyProtection="1">
      <alignment vertical="top"/>
      <protection hidden="1"/>
    </xf>
    <xf numFmtId="0" fontId="23" fillId="33" borderId="15" xfId="0" applyFont="1" applyFill="1" applyBorder="1" applyAlignment="1" applyProtection="1">
      <alignment vertical="top"/>
      <protection hidden="1"/>
    </xf>
    <xf numFmtId="0" fontId="0" fillId="33" borderId="16" xfId="0" applyFont="1" applyFill="1" applyBorder="1" applyAlignment="1" applyProtection="1">
      <alignment vertical="top"/>
      <protection hidden="1"/>
    </xf>
    <xf numFmtId="0" fontId="0" fillId="34" borderId="0" xfId="0" applyFont="1" applyFill="1" applyBorder="1" applyAlignment="1" applyProtection="1">
      <alignment horizontal="center" vertical="center" wrapText="1"/>
      <protection hidden="1"/>
    </xf>
    <xf numFmtId="0" fontId="3" fillId="34" borderId="0" xfId="0" applyFont="1" applyFill="1" applyBorder="1" applyAlignment="1" applyProtection="1">
      <alignment vertical="top"/>
      <protection hidden="1"/>
    </xf>
    <xf numFmtId="0" fontId="15" fillId="33" borderId="0" xfId="0" applyFont="1" applyFill="1" applyBorder="1" applyAlignment="1" applyProtection="1">
      <alignment/>
      <protection hidden="1" locked="0"/>
    </xf>
    <xf numFmtId="0" fontId="0" fillId="33" borderId="14" xfId="0" applyFont="1" applyFill="1" applyBorder="1" applyAlignment="1" applyProtection="1">
      <alignment vertical="top" wrapText="1"/>
      <protection hidden="1"/>
    </xf>
    <xf numFmtId="0" fontId="23" fillId="33" borderId="19" xfId="0" applyFont="1" applyFill="1" applyBorder="1" applyAlignment="1" applyProtection="1">
      <alignment/>
      <protection hidden="1"/>
    </xf>
    <xf numFmtId="0" fontId="3" fillId="34" borderId="12" xfId="0" applyFont="1" applyFill="1" applyBorder="1" applyAlignment="1" applyProtection="1">
      <alignment vertical="top"/>
      <protection hidden="1"/>
    </xf>
    <xf numFmtId="0" fontId="3" fillId="34" borderId="10" xfId="0" applyFont="1" applyFill="1" applyBorder="1" applyAlignment="1" applyProtection="1">
      <alignment vertical="top"/>
      <protection hidden="1"/>
    </xf>
    <xf numFmtId="0" fontId="1" fillId="34" borderId="0" xfId="0" applyFont="1" applyFill="1" applyBorder="1" applyAlignment="1" applyProtection="1">
      <alignment vertical="top" wrapText="1"/>
      <protection hidden="1"/>
    </xf>
    <xf numFmtId="0" fontId="0" fillId="0" borderId="10" xfId="0" applyFont="1" applyBorder="1" applyAlignment="1" applyProtection="1">
      <alignment vertical="center" wrapText="1"/>
      <protection hidden="1"/>
    </xf>
    <xf numFmtId="0" fontId="0" fillId="0" borderId="11" xfId="0" applyFont="1" applyBorder="1" applyAlignment="1" applyProtection="1">
      <alignment vertical="center" wrapText="1"/>
      <protection hidden="1"/>
    </xf>
    <xf numFmtId="0" fontId="3" fillId="34" borderId="0" xfId="0" applyFont="1" applyFill="1" applyBorder="1" applyAlignment="1" applyProtection="1">
      <alignment horizontal="left" vertical="top" wrapText="1"/>
      <protection hidden="1"/>
    </xf>
    <xf numFmtId="0" fontId="3" fillId="0" borderId="17" xfId="0" applyFont="1" applyFill="1" applyBorder="1" applyAlignment="1" applyProtection="1">
      <alignment horizontal="left" vertical="top"/>
      <protection hidden="1"/>
    </xf>
    <xf numFmtId="0" fontId="3" fillId="0" borderId="0" xfId="0" applyFont="1" applyFill="1" applyBorder="1" applyAlignment="1" applyProtection="1">
      <alignment horizontal="left" vertical="top"/>
      <protection hidden="1"/>
    </xf>
    <xf numFmtId="0" fontId="3" fillId="34" borderId="12" xfId="0" applyFont="1" applyFill="1" applyBorder="1" applyAlignment="1" applyProtection="1">
      <alignment horizontal="left" vertical="top"/>
      <protection hidden="1"/>
    </xf>
    <xf numFmtId="0" fontId="3" fillId="34" borderId="10" xfId="0" applyFont="1" applyFill="1" applyBorder="1" applyAlignment="1" applyProtection="1">
      <alignment horizontal="left" vertical="top"/>
      <protection hidden="1"/>
    </xf>
    <xf numFmtId="0" fontId="3" fillId="33" borderId="12" xfId="0" applyFont="1" applyFill="1" applyBorder="1" applyAlignment="1" applyProtection="1">
      <alignment horizontal="left" vertical="top"/>
      <protection hidden="1"/>
    </xf>
    <xf numFmtId="0" fontId="3" fillId="33" borderId="10" xfId="0" applyFont="1" applyFill="1" applyBorder="1" applyAlignment="1" applyProtection="1">
      <alignment horizontal="left" vertical="top"/>
      <protection hidden="1"/>
    </xf>
    <xf numFmtId="0" fontId="3" fillId="33" borderId="11" xfId="0" applyFont="1" applyFill="1" applyBorder="1" applyAlignment="1" applyProtection="1">
      <alignment horizontal="left" vertical="top"/>
      <protection hidden="1"/>
    </xf>
    <xf numFmtId="0" fontId="3" fillId="33" borderId="17" xfId="0" applyFont="1" applyFill="1" applyBorder="1" applyAlignment="1" applyProtection="1">
      <alignment horizontal="left" vertical="top"/>
      <protection hidden="1"/>
    </xf>
    <xf numFmtId="0" fontId="3" fillId="33" borderId="0" xfId="0" applyFont="1" applyFill="1" applyBorder="1" applyAlignment="1" applyProtection="1">
      <alignment horizontal="left" vertical="top"/>
      <protection hidden="1"/>
    </xf>
    <xf numFmtId="0" fontId="0" fillId="0" borderId="10" xfId="0" applyFont="1" applyFill="1" applyBorder="1" applyAlignment="1" applyProtection="1">
      <alignment/>
      <protection hidden="1"/>
    </xf>
    <xf numFmtId="0" fontId="0" fillId="33" borderId="12" xfId="0" applyFont="1" applyFill="1" applyBorder="1" applyAlignment="1" applyProtection="1">
      <alignment horizontal="left" vertical="top"/>
      <protection hidden="1"/>
    </xf>
    <xf numFmtId="0" fontId="0" fillId="33" borderId="10" xfId="0" applyFont="1" applyFill="1" applyBorder="1" applyAlignment="1" applyProtection="1">
      <alignment horizontal="left" vertical="top"/>
      <protection hidden="1"/>
    </xf>
    <xf numFmtId="0" fontId="0" fillId="33" borderId="10" xfId="0" applyFont="1" applyFill="1" applyBorder="1" applyAlignment="1" applyProtection="1">
      <alignment/>
      <protection hidden="1"/>
    </xf>
    <xf numFmtId="0" fontId="0" fillId="34" borderId="10" xfId="0" applyFont="1" applyFill="1" applyBorder="1" applyAlignment="1" applyProtection="1">
      <alignment/>
      <protection hidden="1"/>
    </xf>
    <xf numFmtId="0" fontId="0" fillId="33" borderId="14" xfId="0" applyFont="1" applyFill="1" applyBorder="1" applyAlignment="1" applyProtection="1">
      <alignment horizontal="left" vertical="top"/>
      <protection hidden="1"/>
    </xf>
    <xf numFmtId="0" fontId="0" fillId="0" borderId="11" xfId="0" applyFont="1" applyFill="1" applyBorder="1" applyAlignment="1" applyProtection="1">
      <alignment/>
      <protection hidden="1"/>
    </xf>
    <xf numFmtId="0" fontId="0" fillId="33" borderId="15" xfId="0" applyFont="1" applyFill="1" applyBorder="1" applyAlignment="1" applyProtection="1">
      <alignment horizontal="left" vertical="top"/>
      <protection hidden="1"/>
    </xf>
    <xf numFmtId="0" fontId="3" fillId="33" borderId="25" xfId="0" applyFont="1" applyFill="1" applyBorder="1" applyAlignment="1" applyProtection="1">
      <alignment wrapText="1"/>
      <protection hidden="1"/>
    </xf>
    <xf numFmtId="0" fontId="0" fillId="34" borderId="11" xfId="0" applyFont="1" applyFill="1" applyBorder="1" applyAlignment="1" applyProtection="1">
      <alignment/>
      <protection hidden="1"/>
    </xf>
    <xf numFmtId="0" fontId="0" fillId="0" borderId="18" xfId="0" applyFont="1" applyBorder="1" applyAlignment="1" applyProtection="1">
      <alignment horizontal="left" vertical="top"/>
      <protection hidden="1"/>
    </xf>
    <xf numFmtId="0" fontId="7" fillId="33" borderId="0" xfId="0" applyFont="1" applyFill="1" applyAlignment="1">
      <alignment/>
    </xf>
    <xf numFmtId="0" fontId="0" fillId="34" borderId="0" xfId="0" applyFont="1" applyFill="1" applyBorder="1" applyAlignment="1" applyProtection="1">
      <alignment shrinkToFit="1"/>
      <protection hidden="1"/>
    </xf>
    <xf numFmtId="0" fontId="0" fillId="0" borderId="11" xfId="0" applyFont="1" applyBorder="1" applyAlignment="1" applyProtection="1">
      <alignment vertical="center"/>
      <protection hidden="1"/>
    </xf>
    <xf numFmtId="0" fontId="0" fillId="34" borderId="0" xfId="0" applyFont="1" applyFill="1" applyBorder="1" applyAlignment="1" applyProtection="1">
      <alignment vertical="center" shrinkToFit="1"/>
      <protection hidden="1"/>
    </xf>
    <xf numFmtId="0" fontId="0" fillId="0" borderId="12" xfId="0" applyFont="1" applyBorder="1" applyAlignment="1" applyProtection="1">
      <alignment vertical="center" wrapText="1"/>
      <protection hidden="1"/>
    </xf>
    <xf numFmtId="0" fontId="0" fillId="34" borderId="0" xfId="0" applyFont="1" applyFill="1" applyBorder="1" applyAlignment="1" applyProtection="1">
      <alignment vertical="center" wrapText="1"/>
      <protection hidden="1"/>
    </xf>
    <xf numFmtId="0" fontId="23" fillId="0" borderId="0" xfId="0" applyFont="1" applyBorder="1" applyAlignment="1" applyProtection="1">
      <alignment/>
      <protection hidden="1"/>
    </xf>
    <xf numFmtId="0" fontId="3" fillId="0" borderId="17" xfId="0" applyFont="1" applyBorder="1" applyAlignment="1" applyProtection="1">
      <alignment horizontal="right"/>
      <protection hidden="1"/>
    </xf>
    <xf numFmtId="0" fontId="3" fillId="0" borderId="0" xfId="0" applyFont="1" applyBorder="1" applyAlignment="1" applyProtection="1">
      <alignment horizontal="right"/>
      <protection hidden="1"/>
    </xf>
    <xf numFmtId="0" fontId="0" fillId="0" borderId="0" xfId="0" applyFont="1" applyBorder="1" applyAlignment="1" applyProtection="1">
      <alignment horizontal="right"/>
      <protection hidden="1"/>
    </xf>
    <xf numFmtId="180" fontId="10" fillId="0" borderId="29" xfId="0" applyNumberFormat="1" applyFont="1" applyBorder="1" applyAlignment="1" applyProtection="1">
      <alignment horizontal="center" vertical="center"/>
      <protection hidden="1"/>
    </xf>
    <xf numFmtId="180" fontId="10" fillId="0" borderId="30" xfId="0" applyNumberFormat="1" applyFont="1" applyBorder="1" applyAlignment="1" applyProtection="1">
      <alignment horizontal="center" vertical="center"/>
      <protection hidden="1"/>
    </xf>
    <xf numFmtId="0" fontId="0" fillId="0" borderId="18" xfId="0" applyFont="1" applyBorder="1" applyAlignment="1" applyProtection="1">
      <alignment horizontal="right"/>
      <protection hidden="1"/>
    </xf>
    <xf numFmtId="0" fontId="0" fillId="34" borderId="0" xfId="0" applyFont="1" applyFill="1" applyBorder="1" applyAlignment="1" applyProtection="1">
      <alignment horizontal="right"/>
      <protection hidden="1"/>
    </xf>
    <xf numFmtId="180" fontId="10" fillId="0" borderId="0" xfId="0" applyNumberFormat="1" applyFont="1" applyBorder="1" applyAlignment="1" applyProtection="1">
      <alignment horizontal="center" vertical="center"/>
      <protection hidden="1"/>
    </xf>
    <xf numFmtId="0" fontId="23" fillId="0" borderId="0" xfId="0" applyFont="1" applyBorder="1" applyAlignment="1" applyProtection="1">
      <alignment horizontal="right"/>
      <protection hidden="1"/>
    </xf>
    <xf numFmtId="0" fontId="1" fillId="0" borderId="24" xfId="0" applyFont="1" applyBorder="1" applyAlignment="1" applyProtection="1">
      <alignment horizontal="center" vertical="center" shrinkToFit="1"/>
      <protection hidden="1" locked="0"/>
    </xf>
    <xf numFmtId="0" fontId="15" fillId="0" borderId="27" xfId="0" applyFont="1" applyBorder="1" applyAlignment="1" applyProtection="1">
      <alignment/>
      <protection hidden="1"/>
    </xf>
    <xf numFmtId="0" fontId="3" fillId="0" borderId="14" xfId="0" applyFont="1" applyBorder="1" applyAlignment="1" applyProtection="1">
      <alignment horizontal="right"/>
      <protection hidden="1"/>
    </xf>
    <xf numFmtId="0" fontId="3" fillId="0" borderId="15" xfId="0" applyFont="1" applyBorder="1" applyAlignment="1" applyProtection="1">
      <alignment horizontal="right"/>
      <protection hidden="1"/>
    </xf>
    <xf numFmtId="0" fontId="0" fillId="0" borderId="15" xfId="0" applyFont="1" applyBorder="1" applyAlignment="1" applyProtection="1">
      <alignment horizontal="right"/>
      <protection hidden="1"/>
    </xf>
    <xf numFmtId="0" fontId="0" fillId="0" borderId="16" xfId="0" applyFont="1" applyBorder="1" applyAlignment="1" applyProtection="1">
      <alignment horizontal="right"/>
      <protection hidden="1"/>
    </xf>
    <xf numFmtId="0" fontId="0" fillId="34" borderId="0" xfId="0" applyFont="1" applyFill="1" applyAlignment="1" applyProtection="1">
      <alignment horizontal="center"/>
      <protection hidden="1"/>
    </xf>
    <xf numFmtId="0" fontId="0" fillId="34" borderId="0" xfId="0" applyFont="1" applyFill="1" applyAlignment="1" applyProtection="1">
      <alignment vertical="top" wrapText="1"/>
      <protection hidden="1"/>
    </xf>
    <xf numFmtId="0" fontId="7" fillId="0" borderId="0" xfId="0" applyFont="1" applyAlignment="1" applyProtection="1">
      <alignment horizontal="justify" vertical="top"/>
      <protection hidden="1"/>
    </xf>
    <xf numFmtId="0" fontId="0" fillId="0" borderId="0" xfId="0" applyFont="1" applyAlignment="1" applyProtection="1">
      <alignment vertical="top"/>
      <protection hidden="1"/>
    </xf>
    <xf numFmtId="0" fontId="7" fillId="33" borderId="0" xfId="0" applyFont="1" applyFill="1" applyAlignment="1" applyProtection="1">
      <alignment horizontal="justify" vertical="top"/>
      <protection hidden="1"/>
    </xf>
    <xf numFmtId="0" fontId="18" fillId="33" borderId="0" xfId="0" applyFont="1" applyFill="1" applyBorder="1" applyAlignment="1" applyProtection="1">
      <alignment/>
      <protection hidden="1"/>
    </xf>
    <xf numFmtId="0" fontId="18" fillId="33" borderId="0" xfId="0" applyFont="1" applyFill="1" applyAlignment="1" applyProtection="1">
      <alignment/>
      <protection hidden="1"/>
    </xf>
    <xf numFmtId="0" fontId="24" fillId="33" borderId="0" xfId="0" applyFont="1" applyFill="1" applyAlignment="1" applyProtection="1">
      <alignment/>
      <protection hidden="1"/>
    </xf>
    <xf numFmtId="0" fontId="0" fillId="0" borderId="0" xfId="0" applyAlignment="1" applyProtection="1">
      <alignment/>
      <protection hidden="1"/>
    </xf>
    <xf numFmtId="0" fontId="14" fillId="0" borderId="0" xfId="0" applyFont="1" applyAlignment="1" applyProtection="1">
      <alignment/>
      <protection hidden="1"/>
    </xf>
    <xf numFmtId="0" fontId="0" fillId="33" borderId="0" xfId="0" applyFill="1" applyAlignment="1" applyProtection="1">
      <alignment wrapText="1"/>
      <protection hidden="1"/>
    </xf>
    <xf numFmtId="0" fontId="3" fillId="33" borderId="0" xfId="0" applyFont="1" applyFill="1" applyBorder="1" applyAlignment="1" applyProtection="1">
      <alignment/>
      <protection hidden="1"/>
    </xf>
    <xf numFmtId="0" fontId="0" fillId="33" borderId="0" xfId="0" applyFill="1" applyAlignment="1" applyProtection="1">
      <alignment/>
      <protection hidden="1"/>
    </xf>
    <xf numFmtId="0" fontId="22" fillId="35" borderId="0" xfId="0" applyFont="1" applyFill="1" applyAlignment="1" applyProtection="1">
      <alignment/>
      <protection hidden="1"/>
    </xf>
    <xf numFmtId="0" fontId="22" fillId="35" borderId="27" xfId="0" applyFont="1" applyFill="1" applyBorder="1" applyAlignment="1" applyProtection="1">
      <alignment/>
      <protection hidden="1"/>
    </xf>
    <xf numFmtId="0" fontId="22" fillId="33" borderId="0" xfId="0" applyFont="1" applyFill="1" applyAlignment="1" applyProtection="1">
      <alignment/>
      <protection hidden="1"/>
    </xf>
    <xf numFmtId="0" fontId="22" fillId="33" borderId="0" xfId="0" applyFont="1" applyFill="1" applyAlignment="1" applyProtection="1">
      <alignment vertical="top"/>
      <protection hidden="1"/>
    </xf>
    <xf numFmtId="0" fontId="30" fillId="33" borderId="0" xfId="0" applyFont="1" applyFill="1" applyAlignment="1" applyProtection="1">
      <alignment/>
      <protection hidden="1"/>
    </xf>
    <xf numFmtId="0" fontId="30" fillId="33" borderId="0" xfId="0" applyFont="1" applyFill="1" applyBorder="1" applyAlignment="1" applyProtection="1">
      <alignment/>
      <protection hidden="1"/>
    </xf>
    <xf numFmtId="0" fontId="30" fillId="33" borderId="0" xfId="0" applyFont="1" applyFill="1" applyAlignment="1" applyProtection="1">
      <alignment/>
      <protection hidden="1"/>
    </xf>
    <xf numFmtId="0" fontId="30" fillId="33" borderId="0" xfId="0" applyFont="1" applyFill="1" applyAlignment="1" applyProtection="1">
      <alignment vertical="top"/>
      <protection hidden="1"/>
    </xf>
    <xf numFmtId="0" fontId="31" fillId="33" borderId="0" xfId="0" applyFont="1" applyFill="1" applyAlignment="1" applyProtection="1">
      <alignment vertical="top"/>
      <protection hidden="1"/>
    </xf>
    <xf numFmtId="0" fontId="31" fillId="33" borderId="0" xfId="0" applyFont="1" applyFill="1" applyAlignment="1" applyProtection="1">
      <alignment/>
      <protection hidden="1"/>
    </xf>
    <xf numFmtId="0" fontId="20" fillId="34" borderId="0" xfId="0" applyFont="1" applyFill="1" applyBorder="1" applyAlignment="1" applyProtection="1">
      <alignment/>
      <protection hidden="1"/>
    </xf>
    <xf numFmtId="0" fontId="15" fillId="34" borderId="0" xfId="0" applyFont="1" applyFill="1" applyBorder="1" applyAlignment="1" applyProtection="1">
      <alignment/>
      <protection hidden="1" locked="0"/>
    </xf>
    <xf numFmtId="0" fontId="23" fillId="34" borderId="0" xfId="0" applyFont="1" applyFill="1" applyBorder="1" applyAlignment="1" applyProtection="1">
      <alignment/>
      <protection hidden="1"/>
    </xf>
    <xf numFmtId="0" fontId="25" fillId="34" borderId="0" xfId="0" applyFont="1" applyFill="1" applyBorder="1" applyAlignment="1" applyProtection="1">
      <alignment/>
      <protection hidden="1"/>
    </xf>
    <xf numFmtId="0" fontId="28" fillId="34" borderId="0" xfId="0" applyFont="1" applyFill="1" applyBorder="1" applyAlignment="1" applyProtection="1">
      <alignment/>
      <protection hidden="1"/>
    </xf>
    <xf numFmtId="0" fontId="21" fillId="34" borderId="0" xfId="0" applyFont="1" applyFill="1" applyBorder="1" applyAlignment="1" applyProtection="1">
      <alignment/>
      <protection hidden="1"/>
    </xf>
    <xf numFmtId="0" fontId="0" fillId="33" borderId="0" xfId="0" applyFont="1" applyFill="1" applyAlignment="1" applyProtection="1">
      <alignment/>
      <protection hidden="1"/>
    </xf>
    <xf numFmtId="0" fontId="15" fillId="33" borderId="0" xfId="0" applyFont="1" applyFill="1" applyAlignment="1" applyProtection="1">
      <alignment/>
      <protection hidden="1"/>
    </xf>
    <xf numFmtId="0" fontId="33" fillId="33" borderId="0" xfId="0" applyFont="1" applyFill="1" applyAlignment="1">
      <alignment/>
    </xf>
    <xf numFmtId="0" fontId="33" fillId="33" borderId="0" xfId="0" applyNumberFormat="1" applyFont="1" applyFill="1" applyAlignment="1">
      <alignment/>
    </xf>
    <xf numFmtId="49" fontId="33" fillId="33" borderId="0" xfId="0" applyNumberFormat="1" applyFont="1" applyFill="1" applyAlignment="1">
      <alignment/>
    </xf>
    <xf numFmtId="0" fontId="0" fillId="33" borderId="0" xfId="0" applyNumberFormat="1" applyFill="1" applyAlignment="1">
      <alignment/>
    </xf>
    <xf numFmtId="0" fontId="32" fillId="34" borderId="12" xfId="0" applyFont="1" applyFill="1" applyBorder="1" applyAlignment="1" applyProtection="1">
      <alignment/>
      <protection hidden="1"/>
    </xf>
    <xf numFmtId="0" fontId="22" fillId="34" borderId="10" xfId="0" applyFont="1" applyFill="1" applyBorder="1" applyAlignment="1" applyProtection="1">
      <alignment/>
      <protection hidden="1"/>
    </xf>
    <xf numFmtId="0" fontId="0" fillId="34" borderId="10" xfId="0" applyFill="1" applyBorder="1" applyAlignment="1">
      <alignment/>
    </xf>
    <xf numFmtId="0" fontId="20" fillId="34" borderId="10" xfId="0" applyFont="1" applyFill="1" applyBorder="1" applyAlignment="1" applyProtection="1">
      <alignment/>
      <protection hidden="1"/>
    </xf>
    <xf numFmtId="0" fontId="0" fillId="34" borderId="10" xfId="0" applyFont="1" applyFill="1" applyBorder="1" applyAlignment="1" applyProtection="1">
      <alignment/>
      <protection hidden="1"/>
    </xf>
    <xf numFmtId="0" fontId="0" fillId="34" borderId="11" xfId="0" applyFont="1" applyFill="1" applyBorder="1" applyAlignment="1" applyProtection="1">
      <alignment/>
      <protection hidden="1"/>
    </xf>
    <xf numFmtId="0" fontId="22" fillId="34" borderId="17" xfId="0" applyFont="1" applyFill="1" applyBorder="1" applyAlignment="1" applyProtection="1">
      <alignment/>
      <protection hidden="1"/>
    </xf>
    <xf numFmtId="0" fontId="22" fillId="34" borderId="0" xfId="0" applyFont="1" applyFill="1" applyBorder="1" applyAlignment="1" applyProtection="1">
      <alignment/>
      <protection hidden="1"/>
    </xf>
    <xf numFmtId="0" fontId="0" fillId="34" borderId="0" xfId="0" applyFill="1" applyBorder="1" applyAlignment="1">
      <alignment/>
    </xf>
    <xf numFmtId="0" fontId="0" fillId="34" borderId="18" xfId="0" applyFont="1" applyFill="1" applyBorder="1" applyAlignment="1" applyProtection="1">
      <alignment/>
      <protection hidden="1"/>
    </xf>
    <xf numFmtId="0" fontId="21" fillId="34" borderId="17" xfId="0" applyFont="1" applyFill="1" applyBorder="1" applyAlignment="1" applyProtection="1">
      <alignment/>
      <protection hidden="1"/>
    </xf>
    <xf numFmtId="0" fontId="0" fillId="34" borderId="17" xfId="0" applyFont="1" applyFill="1" applyBorder="1" applyAlignment="1" applyProtection="1">
      <alignment/>
      <protection hidden="1"/>
    </xf>
    <xf numFmtId="0" fontId="0" fillId="34" borderId="18" xfId="0" applyFont="1" applyFill="1" applyBorder="1" applyAlignment="1" applyProtection="1">
      <alignment vertical="top"/>
      <protection hidden="1"/>
    </xf>
    <xf numFmtId="0" fontId="20" fillId="34" borderId="17" xfId="0" applyFont="1" applyFill="1" applyBorder="1" applyAlignment="1" applyProtection="1">
      <alignment/>
      <protection hidden="1"/>
    </xf>
    <xf numFmtId="0" fontId="2" fillId="34" borderId="17" xfId="0" applyFont="1" applyFill="1" applyBorder="1" applyAlignment="1" applyProtection="1">
      <alignment/>
      <protection hidden="1"/>
    </xf>
    <xf numFmtId="0" fontId="2" fillId="34" borderId="0" xfId="0" applyFont="1" applyFill="1" applyBorder="1" applyAlignment="1" applyProtection="1">
      <alignment/>
      <protection hidden="1"/>
    </xf>
    <xf numFmtId="0" fontId="2" fillId="34" borderId="0" xfId="0" applyFont="1" applyFill="1" applyBorder="1" applyAlignment="1" applyProtection="1">
      <alignment vertical="top"/>
      <protection hidden="1"/>
    </xf>
    <xf numFmtId="0" fontId="2" fillId="34" borderId="18" xfId="0" applyFont="1" applyFill="1" applyBorder="1" applyAlignment="1" applyProtection="1">
      <alignment/>
      <protection hidden="1"/>
    </xf>
    <xf numFmtId="0" fontId="25" fillId="34" borderId="18" xfId="0" applyFont="1" applyFill="1" applyBorder="1" applyAlignment="1" applyProtection="1">
      <alignment/>
      <protection hidden="1"/>
    </xf>
    <xf numFmtId="0" fontId="19" fillId="34" borderId="17" xfId="0" applyFont="1" applyFill="1" applyBorder="1" applyAlignment="1" applyProtection="1">
      <alignment/>
      <protection hidden="1"/>
    </xf>
    <xf numFmtId="0" fontId="19" fillId="34" borderId="0" xfId="0" applyFont="1" applyFill="1" applyBorder="1" applyAlignment="1" applyProtection="1">
      <alignment/>
      <protection hidden="1"/>
    </xf>
    <xf numFmtId="0" fontId="19" fillId="34" borderId="0" xfId="0" applyFont="1" applyFill="1" applyBorder="1" applyAlignment="1" applyProtection="1">
      <alignment/>
      <protection hidden="1"/>
    </xf>
    <xf numFmtId="0" fontId="0" fillId="34" borderId="0" xfId="0" applyFill="1" applyBorder="1" applyAlignment="1" applyProtection="1">
      <alignment vertical="top"/>
      <protection hidden="1"/>
    </xf>
    <xf numFmtId="0" fontId="19" fillId="34" borderId="18" xfId="0" applyFont="1" applyFill="1" applyBorder="1" applyAlignment="1" applyProtection="1">
      <alignment/>
      <protection hidden="1"/>
    </xf>
    <xf numFmtId="0" fontId="2" fillId="34" borderId="0" xfId="0" applyFont="1" applyFill="1" applyBorder="1" applyAlignment="1" applyProtection="1">
      <alignment/>
      <protection hidden="1"/>
    </xf>
    <xf numFmtId="0" fontId="20" fillId="34" borderId="18" xfId="0" applyFont="1" applyFill="1" applyBorder="1" applyAlignment="1" applyProtection="1">
      <alignment/>
      <protection hidden="1"/>
    </xf>
    <xf numFmtId="0" fontId="2" fillId="34" borderId="14" xfId="0" applyFont="1" applyFill="1" applyBorder="1" applyAlignment="1" applyProtection="1">
      <alignment/>
      <protection hidden="1"/>
    </xf>
    <xf numFmtId="0" fontId="2" fillId="34" borderId="15" xfId="0" applyFont="1" applyFill="1" applyBorder="1" applyAlignment="1" applyProtection="1">
      <alignment/>
      <protection hidden="1"/>
    </xf>
    <xf numFmtId="0" fontId="25" fillId="34" borderId="15" xfId="0" applyFont="1" applyFill="1" applyBorder="1" applyAlignment="1" applyProtection="1">
      <alignment/>
      <protection hidden="1"/>
    </xf>
    <xf numFmtId="0" fontId="2" fillId="34" borderId="15" xfId="0" applyFont="1" applyFill="1" applyBorder="1" applyAlignment="1" applyProtection="1">
      <alignment/>
      <protection hidden="1"/>
    </xf>
    <xf numFmtId="0" fontId="0" fillId="34" borderId="16" xfId="0" applyFont="1" applyFill="1" applyBorder="1" applyAlignment="1" applyProtection="1">
      <alignment vertical="top"/>
      <protection hidden="1"/>
    </xf>
    <xf numFmtId="0" fontId="7" fillId="33" borderId="0" xfId="0" applyFont="1" applyFill="1" applyAlignment="1">
      <alignment/>
    </xf>
    <xf numFmtId="0" fontId="3" fillId="33" borderId="0" xfId="0" applyFont="1" applyFill="1" applyAlignment="1">
      <alignment/>
    </xf>
    <xf numFmtId="49" fontId="35" fillId="33" borderId="0" xfId="0" applyNumberFormat="1" applyFont="1" applyFill="1" applyAlignment="1">
      <alignment/>
    </xf>
    <xf numFmtId="0" fontId="35" fillId="33" borderId="0" xfId="0" applyFont="1" applyFill="1" applyAlignment="1">
      <alignment/>
    </xf>
    <xf numFmtId="0" fontId="0" fillId="33" borderId="0" xfId="0" applyFill="1" applyBorder="1" applyAlignment="1">
      <alignment/>
    </xf>
    <xf numFmtId="0" fontId="3" fillId="33" borderId="0" xfId="0" applyFont="1" applyFill="1" applyAlignment="1">
      <alignment horizontal="left" indent="1"/>
    </xf>
    <xf numFmtId="0" fontId="23" fillId="0" borderId="0" xfId="0" applyFont="1" applyAlignment="1" applyProtection="1">
      <alignment horizontal="center"/>
      <protection hidden="1"/>
    </xf>
    <xf numFmtId="0" fontId="22" fillId="33" borderId="0" xfId="0" applyFont="1" applyFill="1" applyAlignment="1" applyProtection="1">
      <alignment/>
      <protection hidden="1"/>
    </xf>
    <xf numFmtId="0" fontId="2" fillId="34" borderId="15" xfId="0" applyFont="1" applyFill="1" applyBorder="1" applyAlignment="1" applyProtection="1">
      <alignment vertical="top"/>
      <protection hidden="1"/>
    </xf>
    <xf numFmtId="0" fontId="0" fillId="33" borderId="0" xfId="0" applyFill="1" applyAlignment="1" applyProtection="1">
      <alignment/>
      <protection hidden="1"/>
    </xf>
    <xf numFmtId="0" fontId="0" fillId="0" borderId="0" xfId="0" applyFill="1" applyAlignment="1" applyProtection="1">
      <alignment/>
      <protection hidden="1"/>
    </xf>
    <xf numFmtId="0" fontId="0" fillId="35" borderId="0" xfId="0" applyFill="1" applyAlignment="1" applyProtection="1">
      <alignment/>
      <protection hidden="1"/>
    </xf>
    <xf numFmtId="0" fontId="1" fillId="0" borderId="0" xfId="0" applyFont="1" applyAlignment="1" applyProtection="1">
      <alignment vertical="top"/>
      <protection hidden="1"/>
    </xf>
    <xf numFmtId="0" fontId="3" fillId="0" borderId="11" xfId="0" applyFont="1" applyBorder="1" applyAlignment="1" applyProtection="1">
      <alignment wrapText="1"/>
      <protection hidden="1"/>
    </xf>
    <xf numFmtId="0" fontId="0" fillId="0" borderId="0" xfId="0" applyBorder="1" applyAlignment="1" applyProtection="1">
      <alignment/>
      <protection hidden="1"/>
    </xf>
    <xf numFmtId="0" fontId="1" fillId="0" borderId="24" xfId="0" applyFont="1" applyBorder="1" applyAlignment="1" applyProtection="1">
      <alignment horizontal="center" vertical="top"/>
      <protection hidden="1" locked="0"/>
    </xf>
    <xf numFmtId="0" fontId="3" fillId="0" borderId="18" xfId="0" applyFont="1" applyBorder="1" applyAlignment="1" applyProtection="1">
      <alignment wrapText="1"/>
      <protection hidden="1"/>
    </xf>
    <xf numFmtId="0" fontId="0" fillId="33" borderId="27" xfId="0" applyFont="1" applyFill="1" applyBorder="1" applyAlignment="1" applyProtection="1">
      <alignment/>
      <protection hidden="1"/>
    </xf>
    <xf numFmtId="0" fontId="3" fillId="0" borderId="14" xfId="0" applyFont="1" applyBorder="1" applyAlignment="1" applyProtection="1">
      <alignment/>
      <protection hidden="1"/>
    </xf>
    <xf numFmtId="0" fontId="3" fillId="0" borderId="15" xfId="0" applyFont="1" applyBorder="1" applyAlignment="1" applyProtection="1">
      <alignment/>
      <protection hidden="1"/>
    </xf>
    <xf numFmtId="0" fontId="3" fillId="0" borderId="16" xfId="0" applyFont="1" applyBorder="1" applyAlignment="1" applyProtection="1">
      <alignment/>
      <protection hidden="1"/>
    </xf>
    <xf numFmtId="0" fontId="0" fillId="33" borderId="0" xfId="0" applyFill="1" applyAlignment="1" applyProtection="1">
      <alignment vertical="center"/>
      <protection hidden="1"/>
    </xf>
    <xf numFmtId="0" fontId="0" fillId="0" borderId="0" xfId="0" applyAlignment="1" applyProtection="1">
      <alignment vertical="center"/>
      <protection hidden="1"/>
    </xf>
    <xf numFmtId="0" fontId="1" fillId="33" borderId="17" xfId="0" applyFont="1" applyFill="1" applyBorder="1" applyAlignment="1" applyProtection="1">
      <alignment vertical="top"/>
      <protection hidden="1"/>
    </xf>
    <xf numFmtId="0" fontId="3" fillId="33" borderId="31" xfId="0" applyFont="1" applyFill="1" applyBorder="1" applyAlignment="1" applyProtection="1">
      <alignment horizontal="center" vertical="center"/>
      <protection hidden="1"/>
    </xf>
    <xf numFmtId="0" fontId="22" fillId="33" borderId="0" xfId="0" applyFont="1" applyFill="1" applyAlignment="1" applyProtection="1">
      <alignment vertical="center"/>
      <protection hidden="1"/>
    </xf>
    <xf numFmtId="0" fontId="23" fillId="33" borderId="17" xfId="0" applyFont="1" applyFill="1" applyBorder="1" applyAlignment="1" applyProtection="1">
      <alignment horizontal="center" vertical="top" wrapText="1"/>
      <protection hidden="1"/>
    </xf>
    <xf numFmtId="0" fontId="0" fillId="0" borderId="31" xfId="0" applyNumberFormat="1" applyFont="1" applyFill="1" applyBorder="1" applyAlignment="1" applyProtection="1">
      <alignment horizontal="center" vertical="center" shrinkToFit="1"/>
      <protection hidden="1" locked="0"/>
    </xf>
    <xf numFmtId="0" fontId="1" fillId="33" borderId="32" xfId="0" applyFont="1" applyFill="1" applyBorder="1" applyAlignment="1" applyProtection="1">
      <alignment vertical="top" wrapText="1"/>
      <protection hidden="1"/>
    </xf>
    <xf numFmtId="0" fontId="3" fillId="0" borderId="14" xfId="0" applyFont="1" applyBorder="1" applyAlignment="1" applyProtection="1">
      <alignment/>
      <protection hidden="1"/>
    </xf>
    <xf numFmtId="0" fontId="3" fillId="0" borderId="15" xfId="0" applyFont="1" applyBorder="1" applyAlignment="1" applyProtection="1">
      <alignment/>
      <protection hidden="1"/>
    </xf>
    <xf numFmtId="0" fontId="3" fillId="0" borderId="16" xfId="0" applyFont="1" applyBorder="1" applyAlignment="1" applyProtection="1">
      <alignment/>
      <protection hidden="1"/>
    </xf>
    <xf numFmtId="0" fontId="0" fillId="0" borderId="10" xfId="0" applyBorder="1" applyAlignment="1" applyProtection="1">
      <alignment/>
      <protection hidden="1"/>
    </xf>
    <xf numFmtId="0" fontId="0" fillId="34" borderId="10" xfId="0" applyFont="1" applyFill="1" applyBorder="1" applyAlignment="1" applyProtection="1">
      <alignment vertical="top"/>
      <protection hidden="1"/>
    </xf>
    <xf numFmtId="0" fontId="0" fillId="34" borderId="10" xfId="0" applyFill="1" applyBorder="1" applyAlignment="1" applyProtection="1">
      <alignment/>
      <protection hidden="1"/>
    </xf>
    <xf numFmtId="0" fontId="0" fillId="34" borderId="11" xfId="0" applyFill="1" applyBorder="1" applyAlignment="1" applyProtection="1">
      <alignment/>
      <protection hidden="1"/>
    </xf>
    <xf numFmtId="0" fontId="0" fillId="34" borderId="0" xfId="0" applyFill="1" applyBorder="1" applyAlignment="1" applyProtection="1">
      <alignment/>
      <protection hidden="1"/>
    </xf>
    <xf numFmtId="0" fontId="0" fillId="34" borderId="18" xfId="0" applyFill="1" applyBorder="1" applyAlignment="1" applyProtection="1">
      <alignment/>
      <protection hidden="1"/>
    </xf>
    <xf numFmtId="0" fontId="2" fillId="34" borderId="17" xfId="0" applyFont="1" applyFill="1" applyBorder="1" applyAlignment="1" applyProtection="1">
      <alignment vertical="top"/>
      <protection hidden="1"/>
    </xf>
    <xf numFmtId="0" fontId="0" fillId="34" borderId="18" xfId="0" applyFill="1" applyBorder="1" applyAlignment="1" applyProtection="1">
      <alignment vertical="top"/>
      <protection hidden="1"/>
    </xf>
    <xf numFmtId="0" fontId="0" fillId="0" borderId="0" xfId="0" applyAlignment="1" applyProtection="1">
      <alignment vertical="top"/>
      <protection hidden="1"/>
    </xf>
    <xf numFmtId="0" fontId="0" fillId="34" borderId="15" xfId="0" applyFill="1" applyBorder="1" applyAlignment="1" applyProtection="1">
      <alignment/>
      <protection hidden="1"/>
    </xf>
    <xf numFmtId="0" fontId="0" fillId="34" borderId="16" xfId="0" applyFill="1" applyBorder="1" applyAlignment="1" applyProtection="1">
      <alignment/>
      <protection hidden="1"/>
    </xf>
    <xf numFmtId="0" fontId="25" fillId="33" borderId="0" xfId="0" applyFont="1" applyFill="1" applyAlignment="1" applyProtection="1">
      <alignment/>
      <protection hidden="1"/>
    </xf>
    <xf numFmtId="0" fontId="25" fillId="33" borderId="0" xfId="0" applyFont="1" applyFill="1" applyAlignment="1" applyProtection="1">
      <alignment/>
      <protection hidden="1"/>
    </xf>
    <xf numFmtId="0" fontId="25" fillId="33" borderId="0" xfId="0" applyFont="1" applyFill="1" applyAlignment="1" applyProtection="1">
      <alignment vertical="top"/>
      <protection hidden="1"/>
    </xf>
    <xf numFmtId="0" fontId="38" fillId="33" borderId="0" xfId="0" applyFont="1" applyFill="1" applyAlignment="1" applyProtection="1">
      <alignment horizontal="justify" vertical="top"/>
      <protection hidden="1"/>
    </xf>
    <xf numFmtId="0" fontId="2" fillId="34" borderId="0" xfId="0" applyFont="1" applyFill="1" applyBorder="1" applyAlignment="1" applyProtection="1">
      <alignment vertical="top" wrapText="1"/>
      <protection hidden="1"/>
    </xf>
    <xf numFmtId="0" fontId="23" fillId="0" borderId="0" xfId="0" applyFont="1" applyFill="1" applyBorder="1" applyAlignment="1" applyProtection="1">
      <alignment horizontal="center" vertical="top"/>
      <protection hidden="1"/>
    </xf>
    <xf numFmtId="0" fontId="23" fillId="0" borderId="10" xfId="0" applyFont="1" applyFill="1" applyBorder="1" applyAlignment="1" applyProtection="1">
      <alignment horizontal="center" vertical="top"/>
      <protection hidden="1"/>
    </xf>
    <xf numFmtId="0" fontId="23" fillId="0" borderId="11" xfId="0" applyFont="1" applyFill="1" applyBorder="1" applyAlignment="1" applyProtection="1">
      <alignment horizontal="center" vertical="top"/>
      <protection hidden="1"/>
    </xf>
    <xf numFmtId="0" fontId="0" fillId="34" borderId="15" xfId="0" applyFont="1" applyFill="1" applyBorder="1" applyAlignment="1" applyProtection="1">
      <alignment/>
      <protection hidden="1"/>
    </xf>
    <xf numFmtId="0" fontId="7" fillId="33" borderId="14" xfId="0" applyFont="1" applyFill="1" applyBorder="1" applyAlignment="1" applyProtection="1">
      <alignment horizontal="left" vertical="top" shrinkToFit="1"/>
      <protection hidden="1"/>
    </xf>
    <xf numFmtId="0" fontId="7" fillId="33" borderId="15" xfId="0" applyFont="1" applyFill="1" applyBorder="1" applyAlignment="1" applyProtection="1">
      <alignment horizontal="left" vertical="top" shrinkToFit="1"/>
      <protection hidden="1"/>
    </xf>
    <xf numFmtId="0" fontId="4" fillId="33" borderId="14" xfId="0" applyFont="1" applyFill="1" applyBorder="1" applyAlignment="1" applyProtection="1">
      <alignment horizontal="left" vertical="top" shrinkToFit="1"/>
      <protection hidden="1"/>
    </xf>
    <xf numFmtId="0" fontId="4" fillId="33" borderId="15" xfId="0" applyFont="1" applyFill="1" applyBorder="1" applyAlignment="1" applyProtection="1">
      <alignment shrinkToFit="1"/>
      <protection hidden="1"/>
    </xf>
    <xf numFmtId="0" fontId="7" fillId="33" borderId="17" xfId="0" applyFont="1" applyFill="1" applyBorder="1" applyAlignment="1" applyProtection="1">
      <alignment horizontal="left" vertical="top" shrinkToFit="1"/>
      <protection hidden="1"/>
    </xf>
    <xf numFmtId="0" fontId="7" fillId="33" borderId="0" xfId="0" applyFont="1" applyFill="1" applyBorder="1" applyAlignment="1" applyProtection="1">
      <alignment shrinkToFit="1"/>
      <protection hidden="1"/>
    </xf>
    <xf numFmtId="0" fontId="7" fillId="33" borderId="15" xfId="0" applyFont="1" applyFill="1" applyBorder="1" applyAlignment="1" applyProtection="1">
      <alignment shrinkToFit="1"/>
      <protection hidden="1"/>
    </xf>
    <xf numFmtId="0" fontId="7" fillId="33" borderId="0" xfId="0" applyFont="1" applyFill="1" applyBorder="1" applyAlignment="1" applyProtection="1">
      <alignment horizontal="left" vertical="top" shrinkToFit="1"/>
      <protection hidden="1"/>
    </xf>
    <xf numFmtId="0" fontId="23" fillId="0" borderId="0" xfId="0" applyFont="1" applyBorder="1" applyAlignment="1" applyProtection="1">
      <alignment horizontal="center" vertical="center"/>
      <protection hidden="1"/>
    </xf>
    <xf numFmtId="0" fontId="23" fillId="0" borderId="10" xfId="0" applyFont="1" applyBorder="1" applyAlignment="1" applyProtection="1">
      <alignment horizontal="center" vertical="center"/>
      <protection hidden="1"/>
    </xf>
    <xf numFmtId="0" fontId="1" fillId="0" borderId="17" xfId="0" applyFont="1" applyBorder="1" applyAlignment="1" applyProtection="1">
      <alignment vertical="center"/>
      <protection hidden="1"/>
    </xf>
    <xf numFmtId="49" fontId="1" fillId="0" borderId="0" xfId="0" applyNumberFormat="1" applyFont="1" applyBorder="1" applyAlignment="1" applyProtection="1">
      <alignment horizontal="center"/>
      <protection hidden="1"/>
    </xf>
    <xf numFmtId="0" fontId="1" fillId="0" borderId="18" xfId="0" applyFont="1" applyBorder="1" applyAlignment="1" applyProtection="1">
      <alignment horizontal="center"/>
      <protection hidden="1"/>
    </xf>
    <xf numFmtId="49" fontId="1" fillId="0" borderId="0" xfId="0" applyNumberFormat="1" applyFont="1" applyBorder="1" applyAlignment="1" applyProtection="1">
      <alignment/>
      <protection hidden="1"/>
    </xf>
    <xf numFmtId="0" fontId="0" fillId="33" borderId="17" xfId="0" applyFont="1" applyFill="1" applyBorder="1" applyAlignment="1" applyProtection="1">
      <alignment shrinkToFit="1"/>
      <protection hidden="1"/>
    </xf>
    <xf numFmtId="0" fontId="0" fillId="33" borderId="0" xfId="0" applyFont="1" applyFill="1" applyBorder="1" applyAlignment="1" applyProtection="1">
      <alignment shrinkToFit="1"/>
      <protection hidden="1"/>
    </xf>
    <xf numFmtId="0" fontId="0" fillId="33" borderId="17" xfId="0" applyFont="1" applyFill="1" applyBorder="1" applyAlignment="1" applyProtection="1">
      <alignment horizontal="left" vertical="top" shrinkToFit="1"/>
      <protection hidden="1"/>
    </xf>
    <xf numFmtId="0" fontId="0" fillId="33" borderId="0" xfId="0" applyFont="1" applyFill="1" applyBorder="1" applyAlignment="1" applyProtection="1">
      <alignment horizontal="left" vertical="top" shrinkToFit="1"/>
      <protection hidden="1"/>
    </xf>
    <xf numFmtId="0" fontId="0" fillId="33" borderId="18" xfId="0" applyFont="1" applyFill="1" applyBorder="1" applyAlignment="1" applyProtection="1">
      <alignment horizontal="left" vertical="top" shrinkToFit="1"/>
      <protection hidden="1"/>
    </xf>
    <xf numFmtId="0" fontId="1" fillId="33" borderId="14" xfId="0" applyFont="1" applyFill="1" applyBorder="1" applyAlignment="1" applyProtection="1">
      <alignment shrinkToFit="1"/>
      <protection hidden="1"/>
    </xf>
    <xf numFmtId="0" fontId="1" fillId="33" borderId="15" xfId="0" applyFont="1" applyFill="1" applyBorder="1" applyAlignment="1" applyProtection="1">
      <alignment shrinkToFit="1"/>
      <protection hidden="1"/>
    </xf>
    <xf numFmtId="0" fontId="1" fillId="33" borderId="16" xfId="0" applyFont="1" applyFill="1" applyBorder="1" applyAlignment="1" applyProtection="1">
      <alignment shrinkToFit="1"/>
      <protection hidden="1"/>
    </xf>
    <xf numFmtId="0" fontId="40" fillId="33" borderId="0" xfId="0" applyFont="1" applyFill="1" applyAlignment="1" applyProtection="1">
      <alignment vertical="center"/>
      <protection hidden="1"/>
    </xf>
    <xf numFmtId="0" fontId="40" fillId="33" borderId="0" xfId="0" applyFont="1" applyFill="1" applyBorder="1" applyAlignment="1" applyProtection="1">
      <alignment vertical="center"/>
      <protection hidden="1"/>
    </xf>
    <xf numFmtId="0" fontId="40" fillId="35" borderId="0" xfId="0" applyFont="1" applyFill="1" applyBorder="1" applyAlignment="1" applyProtection="1">
      <alignment vertical="center"/>
      <protection hidden="1"/>
    </xf>
    <xf numFmtId="0" fontId="40" fillId="35" borderId="0" xfId="0" applyFont="1" applyFill="1" applyAlignment="1" applyProtection="1">
      <alignment vertical="center"/>
      <protection hidden="1"/>
    </xf>
    <xf numFmtId="0" fontId="24" fillId="35" borderId="0" xfId="0" applyFont="1" applyFill="1" applyBorder="1" applyAlignment="1" applyProtection="1">
      <alignment/>
      <protection hidden="1"/>
    </xf>
    <xf numFmtId="0" fontId="24" fillId="35" borderId="0" xfId="0" applyFont="1" applyFill="1" applyAlignment="1" applyProtection="1">
      <alignment/>
      <protection hidden="1"/>
    </xf>
    <xf numFmtId="0" fontId="19" fillId="35" borderId="0" xfId="0" applyFont="1" applyFill="1" applyAlignment="1" applyProtection="1">
      <alignment/>
      <protection hidden="1"/>
    </xf>
    <xf numFmtId="0" fontId="0" fillId="34" borderId="0" xfId="0" applyFill="1" applyAlignment="1" applyProtection="1">
      <alignment/>
      <protection hidden="1"/>
    </xf>
    <xf numFmtId="0" fontId="1" fillId="34" borderId="0" xfId="0" applyFont="1" applyFill="1" applyAlignment="1" applyProtection="1">
      <alignment vertical="top"/>
      <protection hidden="1"/>
    </xf>
    <xf numFmtId="0" fontId="39" fillId="33" borderId="0" xfId="0" applyFont="1" applyFill="1" applyAlignment="1" applyProtection="1">
      <alignment/>
      <protection hidden="1"/>
    </xf>
    <xf numFmtId="0" fontId="39" fillId="33" borderId="0" xfId="0" applyFont="1" applyFill="1" applyBorder="1" applyAlignment="1" applyProtection="1">
      <alignment wrapText="1"/>
      <protection hidden="1"/>
    </xf>
    <xf numFmtId="0" fontId="39" fillId="33" borderId="0" xfId="0" applyFont="1" applyFill="1" applyAlignment="1" applyProtection="1">
      <alignment/>
      <protection hidden="1"/>
    </xf>
    <xf numFmtId="0" fontId="39" fillId="0" borderId="0" xfId="0" applyFont="1" applyAlignment="1" applyProtection="1">
      <alignment/>
      <protection hidden="1"/>
    </xf>
    <xf numFmtId="0" fontId="29" fillId="33" borderId="0" xfId="0" applyFont="1" applyFill="1" applyBorder="1" applyAlignment="1" applyProtection="1">
      <alignment horizontal="center" vertical="center"/>
      <protection hidden="1"/>
    </xf>
    <xf numFmtId="0" fontId="2" fillId="33" borderId="0" xfId="0" applyFont="1" applyFill="1" applyBorder="1" applyAlignment="1">
      <alignment/>
    </xf>
    <xf numFmtId="0" fontId="36" fillId="33" borderId="0" xfId="0" applyFont="1" applyFill="1" applyAlignment="1">
      <alignment horizontal="left" wrapText="1" indent="1"/>
    </xf>
    <xf numFmtId="0" fontId="29" fillId="33" borderId="0" xfId="0" applyFont="1" applyFill="1" applyBorder="1" applyAlignment="1" applyProtection="1">
      <alignment wrapText="1"/>
      <protection hidden="1"/>
    </xf>
    <xf numFmtId="49" fontId="1" fillId="0" borderId="0" xfId="0" applyNumberFormat="1" applyFont="1" applyAlignment="1" applyProtection="1">
      <alignment horizontal="right" shrinkToFit="1"/>
      <protection hidden="1" locked="0"/>
    </xf>
    <xf numFmtId="49" fontId="4" fillId="0" borderId="33" xfId="0" applyNumberFormat="1" applyFont="1" applyBorder="1" applyAlignment="1" applyProtection="1">
      <alignment horizontal="center"/>
      <protection hidden="1" locked="0"/>
    </xf>
    <xf numFmtId="0" fontId="13" fillId="0" borderId="10" xfId="0" applyFont="1" applyBorder="1" applyAlignment="1" applyProtection="1">
      <alignment horizontal="center" vertical="top"/>
      <protection hidden="1"/>
    </xf>
    <xf numFmtId="0" fontId="3" fillId="33" borderId="17" xfId="0" applyFont="1" applyFill="1" applyBorder="1" applyAlignment="1" applyProtection="1">
      <alignment wrapText="1"/>
      <protection hidden="1"/>
    </xf>
    <xf numFmtId="0" fontId="1" fillId="0" borderId="0" xfId="0" applyFont="1" applyBorder="1" applyAlignment="1" applyProtection="1">
      <alignment horizontal="center" vertical="center" shrinkToFit="1"/>
      <protection hidden="1" locked="0"/>
    </xf>
    <xf numFmtId="0" fontId="1" fillId="0" borderId="18" xfId="0" applyFont="1" applyBorder="1" applyAlignment="1" applyProtection="1">
      <alignment horizontal="center" vertical="center" shrinkToFit="1"/>
      <protection hidden="1" locked="0"/>
    </xf>
    <xf numFmtId="0" fontId="0" fillId="33" borderId="34" xfId="0" applyFont="1" applyFill="1" applyBorder="1" applyAlignment="1" applyProtection="1">
      <alignment vertical="top" wrapText="1"/>
      <protection hidden="1"/>
    </xf>
    <xf numFmtId="0" fontId="3" fillId="33" borderId="14" xfId="0" applyFont="1" applyFill="1" applyBorder="1" applyAlignment="1" applyProtection="1">
      <alignment wrapText="1"/>
      <protection hidden="1"/>
    </xf>
    <xf numFmtId="0" fontId="3" fillId="0" borderId="17" xfId="60" applyNumberFormat="1" applyFont="1" applyBorder="1" applyAlignment="1" applyProtection="1">
      <alignment horizontal="center" vertical="top" shrinkToFit="1"/>
      <protection hidden="1" locked="0"/>
    </xf>
    <xf numFmtId="0" fontId="25" fillId="33" borderId="0" xfId="0" applyFont="1" applyFill="1" applyBorder="1" applyAlignment="1" applyProtection="1">
      <alignment/>
      <protection hidden="1" locked="0"/>
    </xf>
    <xf numFmtId="0" fontId="25" fillId="33" borderId="0" xfId="0" applyFont="1" applyFill="1" applyBorder="1" applyAlignment="1" applyProtection="1">
      <alignment/>
      <protection hidden="1"/>
    </xf>
    <xf numFmtId="0" fontId="25" fillId="33" borderId="0" xfId="0" applyFont="1" applyFill="1" applyBorder="1" applyAlignment="1" applyProtection="1">
      <alignment vertical="center"/>
      <protection hidden="1"/>
    </xf>
    <xf numFmtId="0" fontId="25" fillId="33" borderId="0" xfId="0" applyFont="1" applyFill="1" applyAlignment="1" applyProtection="1">
      <alignment vertical="center"/>
      <protection hidden="1"/>
    </xf>
    <xf numFmtId="0" fontId="45" fillId="33" borderId="0" xfId="0" applyFont="1" applyFill="1" applyBorder="1" applyAlignment="1" applyProtection="1">
      <alignment horizontal="center"/>
      <protection hidden="1"/>
    </xf>
    <xf numFmtId="0" fontId="25" fillId="33" borderId="0" xfId="0" applyFont="1" applyFill="1" applyBorder="1" applyAlignment="1" applyProtection="1">
      <alignment horizontal="center"/>
      <protection hidden="1"/>
    </xf>
    <xf numFmtId="0" fontId="25" fillId="33" borderId="0" xfId="0" applyFont="1" applyFill="1" applyBorder="1" applyAlignment="1" applyProtection="1">
      <alignment horizontal="center" wrapText="1"/>
      <protection hidden="1"/>
    </xf>
    <xf numFmtId="0" fontId="45" fillId="33" borderId="0" xfId="0" applyFont="1" applyFill="1" applyBorder="1" applyAlignment="1" applyProtection="1">
      <alignment wrapText="1"/>
      <protection hidden="1"/>
    </xf>
    <xf numFmtId="0" fontId="25" fillId="33" borderId="0" xfId="0" applyFont="1" applyFill="1" applyBorder="1" applyAlignment="1" applyProtection="1" quotePrefix="1">
      <alignment/>
      <protection hidden="1"/>
    </xf>
    <xf numFmtId="0" fontId="25" fillId="33" borderId="0" xfId="0" applyFont="1" applyFill="1" applyBorder="1" applyAlignment="1" applyProtection="1">
      <alignment horizontal="left"/>
      <protection hidden="1"/>
    </xf>
    <xf numFmtId="49" fontId="25" fillId="33" borderId="0" xfId="0" applyNumberFormat="1" applyFont="1" applyFill="1" applyBorder="1" applyAlignment="1" applyProtection="1">
      <alignment/>
      <protection hidden="1"/>
    </xf>
    <xf numFmtId="0" fontId="25" fillId="33" borderId="0" xfId="0" applyFont="1" applyFill="1" applyBorder="1" applyAlignment="1" applyProtection="1">
      <alignment wrapText="1"/>
      <protection hidden="1"/>
    </xf>
    <xf numFmtId="0" fontId="25" fillId="33" borderId="0" xfId="0" applyFont="1" applyFill="1" applyBorder="1" applyAlignment="1" applyProtection="1">
      <alignment/>
      <protection hidden="1" locked="0"/>
    </xf>
    <xf numFmtId="9" fontId="25" fillId="33" borderId="0" xfId="0" applyNumberFormat="1" applyFont="1" applyFill="1" applyBorder="1" applyAlignment="1" applyProtection="1">
      <alignment/>
      <protection hidden="1" locked="0"/>
    </xf>
    <xf numFmtId="0" fontId="25" fillId="33" borderId="0" xfId="0" applyFont="1" applyFill="1" applyBorder="1" applyAlignment="1" applyProtection="1">
      <alignment horizontal="right"/>
      <protection hidden="1" locked="0"/>
    </xf>
    <xf numFmtId="9" fontId="25" fillId="33" borderId="0" xfId="0" applyNumberFormat="1" applyFont="1" applyFill="1" applyBorder="1" applyAlignment="1" applyProtection="1">
      <alignment horizontal="right"/>
      <protection hidden="1" locked="0"/>
    </xf>
    <xf numFmtId="0" fontId="25" fillId="33" borderId="0" xfId="0" applyFont="1" applyFill="1" applyBorder="1" applyAlignment="1" applyProtection="1">
      <alignment horizontal="right"/>
      <protection hidden="1"/>
    </xf>
    <xf numFmtId="0" fontId="3" fillId="34" borderId="12" xfId="0" applyFont="1" applyFill="1" applyBorder="1" applyAlignment="1" applyProtection="1">
      <alignment vertical="top" wrapText="1"/>
      <protection hidden="1"/>
    </xf>
    <xf numFmtId="0" fontId="0" fillId="0" borderId="10" xfId="0" applyBorder="1" applyAlignment="1">
      <alignment/>
    </xf>
    <xf numFmtId="0" fontId="0" fillId="0" borderId="11" xfId="0" applyBorder="1" applyAlignment="1">
      <alignment/>
    </xf>
    <xf numFmtId="0" fontId="50" fillId="36" borderId="0" xfId="0" applyFont="1" applyFill="1" applyBorder="1" applyAlignment="1" applyProtection="1">
      <alignment horizontal="center"/>
      <protection hidden="1"/>
    </xf>
    <xf numFmtId="0" fontId="50" fillId="36" borderId="0" xfId="0" applyFont="1" applyFill="1" applyAlignment="1" applyProtection="1">
      <alignment/>
      <protection hidden="1"/>
    </xf>
    <xf numFmtId="0" fontId="50" fillId="36" borderId="17" xfId="0" applyFont="1" applyFill="1" applyBorder="1" applyAlignment="1" applyProtection="1">
      <alignment vertical="center"/>
      <protection hidden="1"/>
    </xf>
    <xf numFmtId="180" fontId="55" fillId="36" borderId="22" xfId="0" applyNumberFormat="1" applyFont="1" applyFill="1" applyBorder="1" applyAlignment="1" applyProtection="1">
      <alignment horizontal="center" vertical="center"/>
      <protection hidden="1"/>
    </xf>
    <xf numFmtId="0" fontId="50" fillId="36" borderId="18" xfId="0" applyFont="1" applyFill="1" applyBorder="1" applyAlignment="1" applyProtection="1">
      <alignment/>
      <protection hidden="1"/>
    </xf>
    <xf numFmtId="0" fontId="50" fillId="36" borderId="14" xfId="0" applyFont="1" applyFill="1" applyBorder="1" applyAlignment="1" applyProtection="1">
      <alignment vertical="center"/>
      <protection hidden="1"/>
    </xf>
    <xf numFmtId="0" fontId="50" fillId="36" borderId="15" xfId="0" applyFont="1" applyFill="1" applyBorder="1" applyAlignment="1" applyProtection="1">
      <alignment vertical="center"/>
      <protection hidden="1"/>
    </xf>
    <xf numFmtId="180" fontId="55" fillId="36" borderId="15" xfId="0" applyNumberFormat="1" applyFont="1" applyFill="1" applyBorder="1" applyAlignment="1" applyProtection="1">
      <alignment horizontal="center" vertical="center"/>
      <protection hidden="1"/>
    </xf>
    <xf numFmtId="180" fontId="55" fillId="36" borderId="16" xfId="0" applyNumberFormat="1" applyFont="1" applyFill="1" applyBorder="1" applyAlignment="1" applyProtection="1">
      <alignment horizontal="center" vertical="center"/>
      <protection hidden="1"/>
    </xf>
    <xf numFmtId="0" fontId="15" fillId="35" borderId="0" xfId="0" applyFont="1" applyFill="1" applyAlignment="1" applyProtection="1">
      <alignment horizontal="left"/>
      <protection hidden="1" locked="0"/>
    </xf>
    <xf numFmtId="0" fontId="0" fillId="0" borderId="0" xfId="0" applyFont="1" applyAlignment="1" applyProtection="1">
      <alignment horizontal="center"/>
      <protection hidden="1"/>
    </xf>
    <xf numFmtId="0" fontId="0" fillId="0" borderId="0" xfId="0" applyBorder="1" applyAlignment="1">
      <alignment/>
    </xf>
    <xf numFmtId="0" fontId="1" fillId="0" borderId="0" xfId="0" applyFont="1" applyBorder="1" applyAlignment="1" applyProtection="1">
      <alignment horizontal="left"/>
      <protection hidden="1"/>
    </xf>
    <xf numFmtId="0" fontId="92" fillId="37" borderId="0" xfId="0" applyFont="1" applyFill="1" applyBorder="1" applyAlignment="1" applyProtection="1">
      <alignment/>
      <protection hidden="1"/>
    </xf>
    <xf numFmtId="0" fontId="20" fillId="37" borderId="0" xfId="0" applyFont="1" applyFill="1" applyBorder="1" applyAlignment="1" applyProtection="1">
      <alignment/>
      <protection hidden="1"/>
    </xf>
    <xf numFmtId="0" fontId="0" fillId="38" borderId="19" xfId="0" applyFont="1" applyFill="1" applyBorder="1" applyAlignment="1" applyProtection="1">
      <alignment vertical="top"/>
      <protection hidden="1"/>
    </xf>
    <xf numFmtId="0" fontId="15" fillId="38" borderId="19" xfId="0" applyFont="1" applyFill="1" applyBorder="1" applyAlignment="1" applyProtection="1">
      <alignment/>
      <protection hidden="1"/>
    </xf>
    <xf numFmtId="0" fontId="15" fillId="38" borderId="20" xfId="0" applyFont="1" applyFill="1" applyBorder="1" applyAlignment="1" applyProtection="1">
      <alignment/>
      <protection hidden="1"/>
    </xf>
    <xf numFmtId="0" fontId="29" fillId="39" borderId="35" xfId="0" applyFont="1" applyFill="1"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29" fillId="39" borderId="38" xfId="0" applyFont="1" applyFill="1" applyBorder="1" applyAlignment="1" applyProtection="1">
      <alignment horizontal="center" vertical="center" wrapText="1"/>
      <protection hidden="1" locked="0"/>
    </xf>
    <xf numFmtId="0" fontId="0" fillId="39" borderId="39" xfId="0" applyFill="1" applyBorder="1" applyAlignment="1">
      <alignment vertical="center" wrapText="1"/>
    </xf>
    <xf numFmtId="0" fontId="0" fillId="39" borderId="40" xfId="0" applyFill="1" applyBorder="1" applyAlignment="1">
      <alignment vertical="center" wrapText="1"/>
    </xf>
    <xf numFmtId="0" fontId="0" fillId="39" borderId="41" xfId="0" applyFill="1" applyBorder="1" applyAlignment="1">
      <alignment vertical="center" wrapText="1"/>
    </xf>
    <xf numFmtId="0" fontId="0" fillId="39" borderId="42" xfId="0" applyFill="1" applyBorder="1" applyAlignment="1">
      <alignment vertical="center" wrapText="1"/>
    </xf>
    <xf numFmtId="0" fontId="0" fillId="39" borderId="43" xfId="0" applyFill="1" applyBorder="1" applyAlignment="1">
      <alignment vertical="center" wrapText="1"/>
    </xf>
    <xf numFmtId="2" fontId="33" fillId="33" borderId="0" xfId="0" applyNumberFormat="1" applyFont="1" applyFill="1" applyAlignment="1">
      <alignment wrapText="1"/>
    </xf>
    <xf numFmtId="0" fontId="29" fillId="40" borderId="38" xfId="0" applyFont="1" applyFill="1" applyBorder="1" applyAlignment="1" applyProtection="1">
      <alignment horizontal="center" vertical="center" wrapText="1"/>
      <protection hidden="1" locked="0"/>
    </xf>
    <xf numFmtId="0" fontId="0" fillId="40" borderId="39" xfId="0" applyFill="1" applyBorder="1" applyAlignment="1">
      <alignment vertical="center" wrapText="1"/>
    </xf>
    <xf numFmtId="0" fontId="0" fillId="40" borderId="40" xfId="0" applyFill="1" applyBorder="1" applyAlignment="1">
      <alignment vertical="center" wrapText="1"/>
    </xf>
    <xf numFmtId="0" fontId="0" fillId="40" borderId="41" xfId="0" applyFill="1" applyBorder="1" applyAlignment="1">
      <alignment vertical="center" wrapText="1"/>
    </xf>
    <xf numFmtId="0" fontId="0" fillId="40" borderId="42" xfId="0" applyFill="1" applyBorder="1" applyAlignment="1">
      <alignment vertical="center" wrapText="1"/>
    </xf>
    <xf numFmtId="0" fontId="0" fillId="40" borderId="43" xfId="0" applyFill="1" applyBorder="1" applyAlignment="1">
      <alignment vertical="center" wrapText="1"/>
    </xf>
    <xf numFmtId="0" fontId="36" fillId="33" borderId="0" xfId="0" applyNumberFormat="1" applyFont="1" applyFill="1" applyAlignment="1">
      <alignment horizontal="left" wrapText="1" indent="1"/>
    </xf>
    <xf numFmtId="0" fontId="36" fillId="0" borderId="0" xfId="0" applyFont="1" applyAlignment="1">
      <alignment horizontal="left" wrapText="1" indent="1"/>
    </xf>
    <xf numFmtId="49" fontId="34" fillId="33" borderId="0" xfId="0" applyNumberFormat="1" applyFont="1" applyFill="1" applyAlignment="1">
      <alignment vertical="top" wrapText="1"/>
    </xf>
    <xf numFmtId="49" fontId="34" fillId="33" borderId="0" xfId="0" applyNumberFormat="1" applyFont="1" applyFill="1" applyAlignment="1">
      <alignment wrapText="1"/>
    </xf>
    <xf numFmtId="0" fontId="36" fillId="33" borderId="0" xfId="0" applyNumberFormat="1" applyFont="1" applyFill="1" applyAlignment="1">
      <alignment wrapText="1"/>
    </xf>
    <xf numFmtId="0" fontId="4" fillId="41" borderId="0" xfId="0" applyFont="1" applyFill="1" applyBorder="1" applyAlignment="1" applyProtection="1">
      <alignment horizontal="center" vertical="center" wrapText="1"/>
      <protection hidden="1"/>
    </xf>
    <xf numFmtId="0" fontId="7" fillId="0" borderId="0" xfId="0" applyFont="1" applyAlignment="1">
      <alignment wrapText="1"/>
    </xf>
    <xf numFmtId="0" fontId="4" fillId="33" borderId="0" xfId="0" applyFont="1" applyFill="1" applyAlignment="1">
      <alignment wrapText="1"/>
    </xf>
    <xf numFmtId="0" fontId="7" fillId="33" borderId="0" xfId="0" applyFont="1" applyFill="1" applyAlignment="1">
      <alignment wrapText="1"/>
    </xf>
    <xf numFmtId="0" fontId="0" fillId="0" borderId="0" xfId="0" applyAlignment="1">
      <alignment wrapText="1"/>
    </xf>
    <xf numFmtId="0" fontId="29" fillId="39" borderId="44" xfId="44" applyFont="1" applyFill="1" applyBorder="1" applyAlignment="1" applyProtection="1">
      <alignment horizontal="center" vertical="center" wrapText="1"/>
      <protection hidden="1"/>
    </xf>
    <xf numFmtId="0" fontId="2" fillId="39" borderId="45" xfId="0" applyFont="1" applyFill="1" applyBorder="1" applyAlignment="1">
      <alignment wrapText="1"/>
    </xf>
    <xf numFmtId="0" fontId="2" fillId="39" borderId="46" xfId="0" applyFont="1" applyFill="1" applyBorder="1" applyAlignment="1">
      <alignment wrapText="1"/>
    </xf>
    <xf numFmtId="0" fontId="29" fillId="39" borderId="44" xfId="44" applyFont="1" applyFill="1" applyBorder="1" applyAlignment="1" applyProtection="1">
      <alignment horizontal="center" vertical="center"/>
      <protection hidden="1"/>
    </xf>
    <xf numFmtId="0" fontId="2" fillId="39" borderId="45" xfId="0" applyFont="1" applyFill="1" applyBorder="1" applyAlignment="1">
      <alignment/>
    </xf>
    <xf numFmtId="0" fontId="2" fillId="39" borderId="46" xfId="0" applyFont="1" applyFill="1" applyBorder="1" applyAlignment="1">
      <alignment/>
    </xf>
    <xf numFmtId="0" fontId="7" fillId="33" borderId="12" xfId="0" applyFont="1" applyFill="1" applyBorder="1" applyAlignment="1">
      <alignment wrapText="1"/>
    </xf>
    <xf numFmtId="0" fontId="7" fillId="33" borderId="10" xfId="0" applyFont="1" applyFill="1" applyBorder="1" applyAlignment="1">
      <alignment wrapText="1"/>
    </xf>
    <xf numFmtId="0" fontId="0" fillId="0" borderId="10" xfId="0" applyBorder="1" applyAlignment="1">
      <alignment wrapText="1"/>
    </xf>
    <xf numFmtId="0" fontId="0" fillId="0" borderId="11" xfId="0" applyBorder="1" applyAlignment="1">
      <alignment wrapText="1"/>
    </xf>
    <xf numFmtId="0" fontId="7" fillId="33" borderId="17" xfId="0" applyFont="1" applyFill="1" applyBorder="1" applyAlignment="1">
      <alignment wrapText="1"/>
    </xf>
    <xf numFmtId="0" fontId="7" fillId="33" borderId="0" xfId="0" applyFont="1" applyFill="1" applyBorder="1" applyAlignment="1">
      <alignment wrapText="1"/>
    </xf>
    <xf numFmtId="0" fontId="0" fillId="0" borderId="0" xfId="0" applyBorder="1" applyAlignment="1">
      <alignment wrapText="1"/>
    </xf>
    <xf numFmtId="0" fontId="0" fillId="0" borderId="18" xfId="0" applyBorder="1" applyAlignment="1">
      <alignment wrapText="1"/>
    </xf>
    <xf numFmtId="0" fontId="0" fillId="0" borderId="17"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6" xfId="0" applyBorder="1" applyAlignment="1">
      <alignment wrapText="1"/>
    </xf>
    <xf numFmtId="0" fontId="6" fillId="39" borderId="47" xfId="44" applyFont="1" applyFill="1" applyBorder="1" applyAlignment="1" applyProtection="1">
      <alignment horizontal="center" vertical="center"/>
      <protection hidden="1"/>
    </xf>
    <xf numFmtId="0" fontId="6" fillId="39" borderId="48" xfId="44" applyFont="1" applyFill="1" applyBorder="1" applyAlignment="1" applyProtection="1">
      <alignment vertical="center"/>
      <protection hidden="1"/>
    </xf>
    <xf numFmtId="0" fontId="3" fillId="39" borderId="49" xfId="0" applyFont="1" applyFill="1" applyBorder="1" applyAlignment="1">
      <alignment vertical="center"/>
    </xf>
    <xf numFmtId="0" fontId="3" fillId="39" borderId="48" xfId="0" applyFont="1" applyFill="1" applyBorder="1" applyAlignment="1">
      <alignment vertical="center"/>
    </xf>
    <xf numFmtId="0" fontId="0" fillId="33" borderId="0" xfId="0" applyFill="1" applyAlignment="1">
      <alignment/>
    </xf>
    <xf numFmtId="0" fontId="1" fillId="40" borderId="39" xfId="0" applyFont="1" applyFill="1" applyBorder="1" applyAlignment="1" applyProtection="1">
      <alignment vertical="center" wrapText="1"/>
      <protection hidden="1" locked="0"/>
    </xf>
    <xf numFmtId="0" fontId="0" fillId="40" borderId="40" xfId="0" applyFill="1" applyBorder="1" applyAlignment="1">
      <alignment vertical="center"/>
    </xf>
    <xf numFmtId="0" fontId="1" fillId="40" borderId="41" xfId="0" applyFont="1" applyFill="1" applyBorder="1" applyAlignment="1" applyProtection="1">
      <alignment vertical="center" wrapText="1"/>
      <protection hidden="1" locked="0"/>
    </xf>
    <xf numFmtId="0" fontId="1" fillId="40" borderId="42" xfId="0" applyFont="1" applyFill="1" applyBorder="1" applyAlignment="1" applyProtection="1">
      <alignment vertical="center" wrapText="1"/>
      <protection hidden="1" locked="0"/>
    </xf>
    <xf numFmtId="0" fontId="0" fillId="40" borderId="43" xfId="0" applyFill="1" applyBorder="1" applyAlignment="1">
      <alignment vertical="center"/>
    </xf>
    <xf numFmtId="0" fontId="52" fillId="36" borderId="0" xfId="0" applyFont="1" applyFill="1" applyBorder="1" applyAlignment="1" applyProtection="1">
      <alignment vertical="top" wrapText="1"/>
      <protection hidden="1"/>
    </xf>
    <xf numFmtId="0" fontId="53" fillId="36" borderId="0" xfId="0" applyFont="1" applyFill="1" applyBorder="1" applyAlignment="1" applyProtection="1">
      <alignment vertical="top" wrapText="1"/>
      <protection hidden="1"/>
    </xf>
    <xf numFmtId="0" fontId="48" fillId="36" borderId="0" xfId="0" applyFont="1" applyFill="1" applyBorder="1" applyAlignment="1" applyProtection="1">
      <alignment horizontal="center" wrapText="1" shrinkToFit="1"/>
      <protection hidden="1"/>
    </xf>
    <xf numFmtId="0" fontId="50" fillId="36" borderId="0" xfId="0" applyFont="1" applyFill="1" applyAlignment="1" applyProtection="1">
      <alignment wrapText="1" shrinkToFit="1"/>
      <protection hidden="1"/>
    </xf>
    <xf numFmtId="0" fontId="50" fillId="36" borderId="0" xfId="0" applyFont="1" applyFill="1" applyAlignment="1">
      <alignment/>
    </xf>
    <xf numFmtId="0" fontId="49" fillId="36" borderId="12" xfId="0" applyFont="1" applyFill="1" applyBorder="1" applyAlignment="1" applyProtection="1">
      <alignment vertical="center"/>
      <protection hidden="1"/>
    </xf>
    <xf numFmtId="0" fontId="50" fillId="36" borderId="10" xfId="0" applyFont="1" applyFill="1" applyBorder="1" applyAlignment="1" applyProtection="1">
      <alignment/>
      <protection hidden="1"/>
    </xf>
    <xf numFmtId="0" fontId="50" fillId="36" borderId="11" xfId="0" applyFont="1" applyFill="1" applyBorder="1" applyAlignment="1" applyProtection="1">
      <alignment/>
      <protection hidden="1"/>
    </xf>
    <xf numFmtId="0" fontId="50" fillId="36" borderId="17" xfId="0" applyFont="1" applyFill="1" applyBorder="1" applyAlignment="1" applyProtection="1">
      <alignment/>
      <protection hidden="1"/>
    </xf>
    <xf numFmtId="0" fontId="50" fillId="36" borderId="0" xfId="0" applyFont="1" applyFill="1" applyAlignment="1" applyProtection="1">
      <alignment/>
      <protection hidden="1"/>
    </xf>
    <xf numFmtId="0" fontId="50" fillId="36" borderId="18" xfId="0" applyFont="1" applyFill="1" applyBorder="1" applyAlignment="1" applyProtection="1">
      <alignment/>
      <protection hidden="1"/>
    </xf>
    <xf numFmtId="0" fontId="50" fillId="36" borderId="14" xfId="0" applyFont="1" applyFill="1" applyBorder="1" applyAlignment="1" applyProtection="1">
      <alignment/>
      <protection hidden="1"/>
    </xf>
    <xf numFmtId="0" fontId="50" fillId="36" borderId="15" xfId="0" applyFont="1" applyFill="1" applyBorder="1" applyAlignment="1" applyProtection="1">
      <alignment/>
      <protection hidden="1"/>
    </xf>
    <xf numFmtId="0" fontId="50" fillId="36" borderId="16" xfId="0" applyFont="1" applyFill="1" applyBorder="1" applyAlignment="1" applyProtection="1">
      <alignment/>
      <protection hidden="1"/>
    </xf>
    <xf numFmtId="174" fontId="55" fillId="36" borderId="12" xfId="0" applyNumberFormat="1" applyFont="1" applyFill="1" applyBorder="1" applyAlignment="1" applyProtection="1">
      <alignment horizontal="center" wrapText="1"/>
      <protection hidden="1"/>
    </xf>
    <xf numFmtId="0" fontId="54" fillId="36" borderId="0" xfId="0" applyFont="1" applyFill="1" applyBorder="1" applyAlignment="1" applyProtection="1">
      <alignment vertical="top" wrapText="1"/>
      <protection hidden="1"/>
    </xf>
    <xf numFmtId="0" fontId="46" fillId="36" borderId="0" xfId="0" applyFont="1" applyFill="1" applyBorder="1" applyAlignment="1" applyProtection="1">
      <alignment horizontal="center" vertical="center" wrapText="1"/>
      <protection hidden="1"/>
    </xf>
    <xf numFmtId="0" fontId="47" fillId="36" borderId="0" xfId="0" applyFont="1" applyFill="1" applyAlignment="1">
      <alignment/>
    </xf>
    <xf numFmtId="0" fontId="19" fillId="33" borderId="12" xfId="0" applyFont="1" applyFill="1" applyBorder="1" applyAlignment="1" applyProtection="1">
      <alignment vertical="top" wrapText="1"/>
      <protection hidden="1"/>
    </xf>
    <xf numFmtId="0" fontId="19" fillId="0" borderId="10" xfId="0" applyFont="1" applyBorder="1" applyAlignment="1">
      <alignment vertical="top"/>
    </xf>
    <xf numFmtId="0" fontId="19" fillId="0" borderId="11" xfId="0" applyFont="1" applyBorder="1" applyAlignment="1">
      <alignment vertical="top"/>
    </xf>
    <xf numFmtId="0" fontId="19" fillId="0" borderId="17" xfId="0" applyFont="1" applyBorder="1" applyAlignment="1">
      <alignment vertical="top"/>
    </xf>
    <xf numFmtId="0" fontId="19" fillId="0" borderId="0" xfId="0" applyFont="1" applyAlignment="1">
      <alignment vertical="top"/>
    </xf>
    <xf numFmtId="0" fontId="19" fillId="0" borderId="18" xfId="0" applyFont="1" applyBorder="1" applyAlignment="1">
      <alignment vertical="top"/>
    </xf>
    <xf numFmtId="0" fontId="19" fillId="0" borderId="14" xfId="0" applyFont="1" applyBorder="1" applyAlignment="1">
      <alignment vertical="top"/>
    </xf>
    <xf numFmtId="0" fontId="19" fillId="0" borderId="15" xfId="0" applyFont="1" applyBorder="1" applyAlignment="1">
      <alignment vertical="top"/>
    </xf>
    <xf numFmtId="0" fontId="19" fillId="0" borderId="16" xfId="0" applyFont="1" applyBorder="1" applyAlignment="1">
      <alignment vertical="top"/>
    </xf>
    <xf numFmtId="0" fontId="3" fillId="33" borderId="12" xfId="0" applyFont="1" applyFill="1" applyBorder="1" applyAlignment="1" applyProtection="1">
      <alignment horizontal="center" vertical="center" wrapText="1"/>
      <protection hidden="1"/>
    </xf>
    <xf numFmtId="0" fontId="0" fillId="0" borderId="10" xfId="0" applyFont="1" applyBorder="1" applyAlignment="1" applyProtection="1">
      <alignment wrapText="1"/>
      <protection hidden="1"/>
    </xf>
    <xf numFmtId="0" fontId="0" fillId="0" borderId="11" xfId="0" applyFont="1" applyBorder="1" applyAlignment="1" applyProtection="1">
      <alignment wrapText="1"/>
      <protection hidden="1"/>
    </xf>
    <xf numFmtId="0" fontId="0" fillId="0" borderId="14" xfId="0" applyFont="1" applyBorder="1" applyAlignment="1" applyProtection="1">
      <alignment wrapText="1"/>
      <protection hidden="1"/>
    </xf>
    <xf numFmtId="0" fontId="0" fillId="0" borderId="15" xfId="0" applyFont="1" applyBorder="1" applyAlignment="1" applyProtection="1">
      <alignment wrapText="1"/>
      <protection hidden="1"/>
    </xf>
    <xf numFmtId="0" fontId="0" fillId="0" borderId="16" xfId="0" applyFont="1" applyBorder="1" applyAlignment="1" applyProtection="1">
      <alignment wrapText="1"/>
      <protection hidden="1"/>
    </xf>
    <xf numFmtId="0" fontId="3" fillId="0" borderId="12" xfId="0" applyFont="1" applyBorder="1" applyAlignment="1" applyProtection="1">
      <alignment horizontal="left" vertical="top"/>
      <protection hidden="1"/>
    </xf>
    <xf numFmtId="0" fontId="0" fillId="0" borderId="10" xfId="0" applyBorder="1" applyAlignment="1">
      <alignment horizontal="left"/>
    </xf>
    <xf numFmtId="0" fontId="0" fillId="0" borderId="11" xfId="0" applyBorder="1" applyAlignment="1">
      <alignment horizontal="left"/>
    </xf>
    <xf numFmtId="0" fontId="19" fillId="33" borderId="17" xfId="0" applyFont="1" applyFill="1" applyBorder="1" applyAlignment="1" applyProtection="1">
      <alignment/>
      <protection hidden="1"/>
    </xf>
    <xf numFmtId="0" fontId="19" fillId="0" borderId="0" xfId="0" applyFont="1" applyBorder="1" applyAlignment="1" applyProtection="1">
      <alignment/>
      <protection hidden="1"/>
    </xf>
    <xf numFmtId="0" fontId="19" fillId="0" borderId="18" xfId="0" applyFont="1" applyBorder="1" applyAlignment="1" applyProtection="1">
      <alignment/>
      <protection hidden="1"/>
    </xf>
    <xf numFmtId="0" fontId="0" fillId="33" borderId="12" xfId="0" applyFont="1" applyFill="1" applyBorder="1" applyAlignment="1" applyProtection="1">
      <alignment/>
      <protection hidden="1"/>
    </xf>
    <xf numFmtId="0" fontId="0" fillId="0" borderId="10" xfId="0" applyFont="1" applyBorder="1" applyAlignment="1" applyProtection="1">
      <alignment/>
      <protection hidden="1"/>
    </xf>
    <xf numFmtId="0" fontId="0" fillId="0" borderId="11" xfId="0" applyFont="1" applyBorder="1" applyAlignment="1" applyProtection="1">
      <alignment/>
      <protection hidden="1"/>
    </xf>
    <xf numFmtId="0" fontId="0" fillId="0" borderId="14" xfId="0" applyFont="1" applyBorder="1" applyAlignment="1" applyProtection="1">
      <alignment/>
      <protection hidden="1"/>
    </xf>
    <xf numFmtId="0" fontId="0" fillId="0" borderId="15" xfId="0" applyFont="1" applyBorder="1" applyAlignment="1" applyProtection="1">
      <alignment/>
      <protection hidden="1"/>
    </xf>
    <xf numFmtId="0" fontId="0" fillId="0" borderId="16" xfId="0" applyFont="1" applyBorder="1" applyAlignment="1" applyProtection="1">
      <alignment/>
      <protection hidden="1"/>
    </xf>
    <xf numFmtId="0" fontId="19" fillId="33" borderId="12" xfId="0" applyFont="1" applyFill="1" applyBorder="1" applyAlignment="1" applyProtection="1">
      <alignment/>
      <protection hidden="1"/>
    </xf>
    <xf numFmtId="0" fontId="19" fillId="33" borderId="10" xfId="0" applyFont="1" applyFill="1" applyBorder="1" applyAlignment="1" applyProtection="1">
      <alignment/>
      <protection hidden="1"/>
    </xf>
    <xf numFmtId="0" fontId="19" fillId="33" borderId="11" xfId="0" applyFont="1" applyFill="1" applyBorder="1" applyAlignment="1" applyProtection="1">
      <alignment/>
      <protection hidden="1"/>
    </xf>
    <xf numFmtId="2" fontId="0" fillId="0" borderId="17" xfId="0" applyNumberFormat="1" applyFont="1" applyBorder="1" applyAlignment="1" applyProtection="1">
      <alignment horizontal="right" vertical="center" shrinkToFit="1"/>
      <protection locked="0"/>
    </xf>
    <xf numFmtId="0" fontId="0" fillId="0" borderId="0" xfId="0" applyAlignment="1" applyProtection="1">
      <alignment horizontal="right" vertical="center" shrinkToFit="1"/>
      <protection locked="0"/>
    </xf>
    <xf numFmtId="0" fontId="0" fillId="0" borderId="18" xfId="0" applyBorder="1" applyAlignment="1" applyProtection="1">
      <alignment horizontal="right" vertical="center" shrinkToFit="1"/>
      <protection locked="0"/>
    </xf>
    <xf numFmtId="0" fontId="0" fillId="0" borderId="17" xfId="0" applyBorder="1" applyAlignment="1" applyProtection="1">
      <alignment horizontal="right" vertical="center" shrinkToFit="1"/>
      <protection locked="0"/>
    </xf>
    <xf numFmtId="0" fontId="0" fillId="0" borderId="14" xfId="0" applyBorder="1" applyAlignment="1" applyProtection="1">
      <alignment horizontal="right" vertical="center" shrinkToFit="1"/>
      <protection locked="0"/>
    </xf>
    <xf numFmtId="0" fontId="0" fillId="0" borderId="15" xfId="0" applyBorder="1" applyAlignment="1" applyProtection="1">
      <alignment horizontal="right" vertical="center" shrinkToFit="1"/>
      <protection locked="0"/>
    </xf>
    <xf numFmtId="0" fontId="0" fillId="0" borderId="16" xfId="0" applyBorder="1" applyAlignment="1" applyProtection="1">
      <alignment horizontal="right" vertical="center" shrinkToFit="1"/>
      <protection locked="0"/>
    </xf>
    <xf numFmtId="171" fontId="0" fillId="0" borderId="17" xfId="0" applyNumberFormat="1" applyFont="1" applyBorder="1" applyAlignment="1" applyProtection="1">
      <alignment horizontal="right" vertical="center" shrinkToFit="1"/>
      <protection locked="0"/>
    </xf>
    <xf numFmtId="171" fontId="0" fillId="0" borderId="0" xfId="0" applyNumberFormat="1" applyFont="1" applyBorder="1" applyAlignment="1" applyProtection="1">
      <alignment horizontal="right" vertical="center" shrinkToFit="1"/>
      <protection locked="0"/>
    </xf>
    <xf numFmtId="171" fontId="0" fillId="0" borderId="18" xfId="0" applyNumberFormat="1" applyFont="1" applyBorder="1" applyAlignment="1" applyProtection="1">
      <alignment horizontal="right" vertical="center" shrinkToFit="1"/>
      <protection locked="0"/>
    </xf>
    <xf numFmtId="0" fontId="0" fillId="0" borderId="17" xfId="0" applyBorder="1" applyAlignment="1" applyProtection="1">
      <alignment shrinkToFit="1"/>
      <protection locked="0"/>
    </xf>
    <xf numFmtId="0" fontId="0" fillId="0" borderId="0" xfId="0" applyBorder="1" applyAlignment="1" applyProtection="1">
      <alignment shrinkToFit="1"/>
      <protection locked="0"/>
    </xf>
    <xf numFmtId="0" fontId="0" fillId="0" borderId="18" xfId="0" applyBorder="1" applyAlignment="1" applyProtection="1">
      <alignment shrinkToFit="1"/>
      <protection locked="0"/>
    </xf>
    <xf numFmtId="44" fontId="1" fillId="0" borderId="17" xfId="60" applyFont="1" applyBorder="1" applyAlignment="1" applyProtection="1">
      <alignment horizontal="center" vertical="center" shrinkToFit="1"/>
      <protection hidden="1" locked="0"/>
    </xf>
    <xf numFmtId="0" fontId="1" fillId="0" borderId="0" xfId="0" applyFont="1" applyBorder="1" applyAlignment="1" applyProtection="1">
      <alignment horizontal="center" vertical="center" shrinkToFit="1"/>
      <protection hidden="1" locked="0"/>
    </xf>
    <xf numFmtId="0" fontId="1" fillId="0" borderId="18" xfId="0" applyFont="1" applyBorder="1" applyAlignment="1" applyProtection="1">
      <alignment horizontal="center" vertical="center" shrinkToFit="1"/>
      <protection hidden="1" locked="0"/>
    </xf>
    <xf numFmtId="0" fontId="0" fillId="0" borderId="17" xfId="0" applyBorder="1" applyAlignment="1" applyProtection="1">
      <alignment shrinkToFit="1"/>
      <protection hidden="1" locked="0"/>
    </xf>
    <xf numFmtId="0" fontId="0" fillId="0" borderId="0" xfId="0" applyAlignment="1" applyProtection="1">
      <alignment shrinkToFit="1"/>
      <protection hidden="1" locked="0"/>
    </xf>
    <xf numFmtId="0" fontId="0" fillId="0" borderId="18" xfId="0" applyBorder="1" applyAlignment="1" applyProtection="1">
      <alignment shrinkToFit="1"/>
      <protection hidden="1" locked="0"/>
    </xf>
    <xf numFmtId="0" fontId="2" fillId="33" borderId="31" xfId="0" applyFont="1" applyFill="1" applyBorder="1" applyAlignment="1" applyProtection="1">
      <alignment horizontal="center" vertical="center" wrapText="1"/>
      <protection hidden="1"/>
    </xf>
    <xf numFmtId="0" fontId="0" fillId="0" borderId="19" xfId="0" applyFont="1" applyBorder="1" applyAlignment="1" applyProtection="1">
      <alignment wrapText="1"/>
      <protection hidden="1"/>
    </xf>
    <xf numFmtId="0" fontId="25" fillId="34" borderId="0" xfId="0" applyFont="1" applyFill="1" applyBorder="1" applyAlignment="1" applyProtection="1">
      <alignment vertical="top" wrapText="1"/>
      <protection hidden="1"/>
    </xf>
    <xf numFmtId="0" fontId="2" fillId="34" borderId="0" xfId="0" applyFont="1" applyFill="1" applyBorder="1" applyAlignment="1" applyProtection="1">
      <alignment vertical="top" wrapText="1"/>
      <protection hidden="1"/>
    </xf>
    <xf numFmtId="4" fontId="1" fillId="0" borderId="17" xfId="60" applyNumberFormat="1" applyFont="1" applyBorder="1" applyAlignment="1" applyProtection="1">
      <alignment vertical="center" shrinkToFit="1"/>
      <protection hidden="1"/>
    </xf>
    <xf numFmtId="4" fontId="0" fillId="0" borderId="0" xfId="0" applyNumberFormat="1" applyFont="1" applyAlignment="1" applyProtection="1">
      <alignment shrinkToFit="1"/>
      <protection hidden="1"/>
    </xf>
    <xf numFmtId="4" fontId="0" fillId="0" borderId="18" xfId="0" applyNumberFormat="1" applyFont="1" applyBorder="1" applyAlignment="1" applyProtection="1">
      <alignment shrinkToFit="1"/>
      <protection hidden="1"/>
    </xf>
    <xf numFmtId="4" fontId="0" fillId="0" borderId="17" xfId="0" applyNumberFormat="1" applyFont="1" applyBorder="1" applyAlignment="1" applyProtection="1">
      <alignment shrinkToFit="1"/>
      <protection hidden="1"/>
    </xf>
    <xf numFmtId="4" fontId="0" fillId="0" borderId="14" xfId="0" applyNumberFormat="1" applyFont="1" applyBorder="1" applyAlignment="1" applyProtection="1">
      <alignment shrinkToFit="1"/>
      <protection hidden="1"/>
    </xf>
    <xf numFmtId="4" fontId="0" fillId="0" borderId="15" xfId="0" applyNumberFormat="1" applyFont="1" applyBorder="1" applyAlignment="1" applyProtection="1">
      <alignment shrinkToFit="1"/>
      <protection hidden="1"/>
    </xf>
    <xf numFmtId="4" fontId="0" fillId="0" borderId="16" xfId="0" applyNumberFormat="1" applyFont="1" applyBorder="1" applyAlignment="1" applyProtection="1">
      <alignment shrinkToFit="1"/>
      <protection hidden="1"/>
    </xf>
    <xf numFmtId="2" fontId="0" fillId="0" borderId="0" xfId="0" applyNumberFormat="1" applyFont="1" applyBorder="1" applyAlignment="1" applyProtection="1">
      <alignment vertical="center" shrinkToFit="1"/>
      <protection hidden="1" locked="0"/>
    </xf>
    <xf numFmtId="2" fontId="0" fillId="0" borderId="0" xfId="0" applyNumberFormat="1" applyFont="1" applyBorder="1" applyAlignment="1" applyProtection="1">
      <alignment shrinkToFit="1"/>
      <protection hidden="1" locked="0"/>
    </xf>
    <xf numFmtId="2" fontId="0" fillId="0" borderId="18" xfId="0" applyNumberFormat="1" applyFont="1" applyBorder="1" applyAlignment="1" applyProtection="1">
      <alignment shrinkToFit="1"/>
      <protection hidden="1" locked="0"/>
    </xf>
    <xf numFmtId="0" fontId="0" fillId="0" borderId="0" xfId="0" applyFont="1" applyAlignment="1" applyProtection="1">
      <alignment shrinkToFit="1"/>
      <protection hidden="1" locked="0"/>
    </xf>
    <xf numFmtId="0" fontId="0" fillId="0" borderId="18" xfId="0" applyFont="1" applyBorder="1" applyAlignment="1" applyProtection="1">
      <alignment shrinkToFit="1"/>
      <protection hidden="1" locked="0"/>
    </xf>
    <xf numFmtId="0" fontId="0" fillId="0" borderId="15" xfId="0" applyFont="1" applyBorder="1" applyAlignment="1" applyProtection="1">
      <alignment shrinkToFit="1"/>
      <protection hidden="1" locked="0"/>
    </xf>
    <xf numFmtId="0" fontId="0" fillId="0" borderId="16" xfId="0" applyFont="1" applyBorder="1" applyAlignment="1" applyProtection="1">
      <alignment shrinkToFit="1"/>
      <protection hidden="1" locked="0"/>
    </xf>
    <xf numFmtId="0" fontId="0" fillId="33" borderId="10" xfId="0" applyFont="1" applyFill="1" applyBorder="1" applyAlignment="1" applyProtection="1">
      <alignment vertical="center"/>
      <protection hidden="1"/>
    </xf>
    <xf numFmtId="0" fontId="0" fillId="0" borderId="10" xfId="0" applyFont="1" applyBorder="1" applyAlignment="1" applyProtection="1">
      <alignment vertical="center"/>
      <protection hidden="1"/>
    </xf>
    <xf numFmtId="0" fontId="0" fillId="0" borderId="11" xfId="0" applyFont="1" applyBorder="1" applyAlignment="1" applyProtection="1">
      <alignment vertical="center"/>
      <protection hidden="1"/>
    </xf>
    <xf numFmtId="0" fontId="0" fillId="0" borderId="15" xfId="0" applyFont="1" applyBorder="1" applyAlignment="1" applyProtection="1">
      <alignment vertical="center"/>
      <protection hidden="1"/>
    </xf>
    <xf numFmtId="0" fontId="0" fillId="0" borderId="16" xfId="0" applyFont="1" applyBorder="1" applyAlignment="1" applyProtection="1">
      <alignment vertical="center"/>
      <protection hidden="1"/>
    </xf>
    <xf numFmtId="0" fontId="19" fillId="33" borderId="14" xfId="0" applyFont="1" applyFill="1" applyBorder="1" applyAlignment="1" applyProtection="1">
      <alignment vertical="top"/>
      <protection hidden="1"/>
    </xf>
    <xf numFmtId="0" fontId="19" fillId="0" borderId="15" xfId="0" applyFont="1" applyBorder="1" applyAlignment="1" applyProtection="1">
      <alignment vertical="top"/>
      <protection hidden="1"/>
    </xf>
    <xf numFmtId="0" fontId="19" fillId="0" borderId="16" xfId="0" applyFont="1" applyBorder="1" applyAlignment="1" applyProtection="1">
      <alignment vertical="top"/>
      <protection hidden="1"/>
    </xf>
    <xf numFmtId="0" fontId="0" fillId="34" borderId="0" xfId="0" applyFill="1" applyBorder="1" applyAlignment="1" applyProtection="1">
      <alignment vertical="top" wrapText="1"/>
      <protection hidden="1"/>
    </xf>
    <xf numFmtId="0" fontId="0" fillId="34" borderId="15" xfId="0" applyFill="1" applyBorder="1" applyAlignment="1" applyProtection="1">
      <alignment vertical="top" wrapText="1"/>
      <protection hidden="1"/>
    </xf>
    <xf numFmtId="0" fontId="3" fillId="0" borderId="12" xfId="0" applyFont="1" applyBorder="1" applyAlignment="1" applyProtection="1">
      <alignment vertical="top" wrapText="1"/>
      <protection hidden="1"/>
    </xf>
    <xf numFmtId="0" fontId="3" fillId="0" borderId="12" xfId="0" applyFont="1" applyBorder="1" applyAlignment="1" applyProtection="1">
      <alignment vertical="top"/>
      <protection hidden="1"/>
    </xf>
    <xf numFmtId="0" fontId="0" fillId="0" borderId="10" xfId="0" applyFont="1" applyBorder="1" applyAlignment="1" applyProtection="1">
      <alignment/>
      <protection hidden="1"/>
    </xf>
    <xf numFmtId="0" fontId="0" fillId="0" borderId="11" xfId="0" applyFont="1" applyBorder="1" applyAlignment="1" applyProtection="1">
      <alignment/>
      <protection hidden="1"/>
    </xf>
    <xf numFmtId="0" fontId="1" fillId="33" borderId="19" xfId="0" applyFont="1" applyFill="1" applyBorder="1" applyAlignment="1" applyProtection="1">
      <alignment vertical="top" wrapText="1"/>
      <protection hidden="1"/>
    </xf>
    <xf numFmtId="0" fontId="0" fillId="0" borderId="19" xfId="0" applyFont="1" applyBorder="1" applyAlignment="1" applyProtection="1">
      <alignment vertical="top" wrapText="1"/>
      <protection hidden="1"/>
    </xf>
    <xf numFmtId="0" fontId="0" fillId="0" borderId="20" xfId="0" applyFont="1" applyBorder="1" applyAlignment="1" applyProtection="1">
      <alignment vertical="top" wrapText="1"/>
      <protection hidden="1"/>
    </xf>
    <xf numFmtId="0" fontId="0" fillId="0" borderId="0" xfId="0" applyBorder="1" applyAlignment="1">
      <alignment vertical="top"/>
    </xf>
    <xf numFmtId="0" fontId="3" fillId="33" borderId="31" xfId="0" applyFont="1" applyFill="1" applyBorder="1" applyAlignment="1" applyProtection="1">
      <alignment horizontal="center" vertical="center" wrapText="1"/>
      <protection hidden="1"/>
    </xf>
    <xf numFmtId="0" fontId="0" fillId="0" borderId="20" xfId="0" applyFont="1" applyBorder="1" applyAlignment="1" applyProtection="1">
      <alignment wrapText="1"/>
      <protection hidden="1"/>
    </xf>
    <xf numFmtId="0" fontId="1" fillId="0" borderId="14" xfId="0" applyFont="1" applyBorder="1" applyAlignment="1" applyProtection="1">
      <alignment vertical="center" wrapText="1"/>
      <protection hidden="1" locked="0"/>
    </xf>
    <xf numFmtId="0" fontId="1" fillId="0" borderId="15" xfId="0" applyFont="1" applyBorder="1" applyAlignment="1" applyProtection="1">
      <alignment vertical="center" wrapText="1"/>
      <protection hidden="1" locked="0"/>
    </xf>
    <xf numFmtId="0" fontId="1" fillId="0" borderId="16" xfId="0" applyFont="1" applyBorder="1" applyAlignment="1" applyProtection="1">
      <alignment vertical="center" wrapText="1"/>
      <protection hidden="1" locked="0"/>
    </xf>
    <xf numFmtId="0" fontId="3" fillId="0" borderId="15" xfId="0" applyFont="1" applyBorder="1" applyAlignment="1" applyProtection="1">
      <alignment vertical="top" wrapText="1"/>
      <protection hidden="1"/>
    </xf>
    <xf numFmtId="0" fontId="3" fillId="0" borderId="14" xfId="0" applyFont="1" applyBorder="1" applyAlignment="1" applyProtection="1">
      <alignment vertical="top"/>
      <protection hidden="1"/>
    </xf>
    <xf numFmtId="0" fontId="0" fillId="0" borderId="15" xfId="0" applyFont="1" applyBorder="1" applyAlignment="1" applyProtection="1">
      <alignment/>
      <protection hidden="1"/>
    </xf>
    <xf numFmtId="0" fontId="0" fillId="0" borderId="16" xfId="0" applyFont="1" applyBorder="1" applyAlignment="1" applyProtection="1">
      <alignment/>
      <protection hidden="1"/>
    </xf>
    <xf numFmtId="0" fontId="0" fillId="0" borderId="14" xfId="0" applyFont="1" applyBorder="1" applyAlignment="1" applyProtection="1">
      <alignment/>
      <protection hidden="1"/>
    </xf>
    <xf numFmtId="176" fontId="10" fillId="0" borderId="0" xfId="0" applyNumberFormat="1" applyFont="1" applyBorder="1" applyAlignment="1" applyProtection="1">
      <alignment horizontal="center" vertical="center"/>
      <protection hidden="1" locked="0"/>
    </xf>
    <xf numFmtId="0" fontId="0" fillId="0" borderId="0" xfId="0" applyBorder="1" applyAlignment="1" applyProtection="1">
      <alignment vertical="center"/>
      <protection hidden="1" locked="0"/>
    </xf>
    <xf numFmtId="2" fontId="0" fillId="0" borderId="14" xfId="0" applyNumberFormat="1" applyFont="1" applyBorder="1" applyAlignment="1" applyProtection="1">
      <alignment horizontal="right" vertical="center" shrinkToFit="1"/>
      <protection hidden="1" locked="0"/>
    </xf>
    <xf numFmtId="2" fontId="0" fillId="0" borderId="15" xfId="0" applyNumberFormat="1" applyFont="1" applyBorder="1" applyAlignment="1" applyProtection="1">
      <alignment horizontal="right" shrinkToFit="1"/>
      <protection hidden="1" locked="0"/>
    </xf>
    <xf numFmtId="2" fontId="0" fillId="0" borderId="16" xfId="0" applyNumberFormat="1" applyFont="1" applyBorder="1" applyAlignment="1" applyProtection="1">
      <alignment horizontal="right" shrinkToFit="1"/>
      <protection hidden="1" locked="0"/>
    </xf>
    <xf numFmtId="2" fontId="0" fillId="0" borderId="17" xfId="0" applyNumberFormat="1" applyFont="1" applyBorder="1" applyAlignment="1" applyProtection="1">
      <alignment vertical="center" shrinkToFit="1"/>
      <protection hidden="1" locked="0"/>
    </xf>
    <xf numFmtId="0" fontId="0" fillId="0" borderId="17" xfId="0" applyFont="1" applyBorder="1" applyAlignment="1" applyProtection="1">
      <alignment shrinkToFit="1"/>
      <protection hidden="1" locked="0"/>
    </xf>
    <xf numFmtId="0" fontId="0" fillId="0" borderId="0" xfId="0" applyFont="1" applyBorder="1" applyAlignment="1" applyProtection="1">
      <alignment shrinkToFit="1"/>
      <protection hidden="1" locked="0"/>
    </xf>
    <xf numFmtId="0" fontId="0" fillId="0" borderId="14" xfId="0" applyFont="1" applyBorder="1" applyAlignment="1" applyProtection="1">
      <alignment shrinkToFit="1"/>
      <protection hidden="1" locked="0"/>
    </xf>
    <xf numFmtId="2" fontId="0" fillId="0" borderId="14" xfId="0" applyNumberFormat="1" applyFont="1" applyBorder="1" applyAlignment="1" applyProtection="1">
      <alignment vertical="center" shrinkToFit="1"/>
      <protection hidden="1" locked="0"/>
    </xf>
    <xf numFmtId="2" fontId="0" fillId="0" borderId="15" xfId="0" applyNumberFormat="1" applyFont="1" applyBorder="1" applyAlignment="1" applyProtection="1">
      <alignment shrinkToFit="1"/>
      <protection hidden="1" locked="0"/>
    </xf>
    <xf numFmtId="2" fontId="0" fillId="0" borderId="16" xfId="0" applyNumberFormat="1" applyFont="1" applyBorder="1" applyAlignment="1" applyProtection="1">
      <alignment shrinkToFit="1"/>
      <protection hidden="1" locked="0"/>
    </xf>
    <xf numFmtId="0" fontId="19" fillId="33" borderId="17" xfId="0" applyFont="1" applyFill="1" applyBorder="1" applyAlignment="1" applyProtection="1">
      <alignment vertical="top"/>
      <protection hidden="1"/>
    </xf>
    <xf numFmtId="0" fontId="19" fillId="0" borderId="0" xfId="0" applyFont="1" applyBorder="1" applyAlignment="1" applyProtection="1">
      <alignment vertical="top"/>
      <protection hidden="1"/>
    </xf>
    <xf numFmtId="0" fontId="19" fillId="0" borderId="18" xfId="0" applyFont="1" applyBorder="1" applyAlignment="1" applyProtection="1">
      <alignment vertical="top"/>
      <protection hidden="1"/>
    </xf>
    <xf numFmtId="0" fontId="0" fillId="33" borderId="10" xfId="0" applyFont="1" applyFill="1" applyBorder="1" applyAlignment="1" applyProtection="1">
      <alignment vertical="center" wrapText="1"/>
      <protection hidden="1"/>
    </xf>
    <xf numFmtId="0" fontId="0" fillId="0" borderId="10" xfId="0" applyBorder="1" applyAlignment="1">
      <alignment/>
    </xf>
    <xf numFmtId="0" fontId="0" fillId="0" borderId="11" xfId="0" applyBorder="1" applyAlignment="1">
      <alignment/>
    </xf>
    <xf numFmtId="0" fontId="0" fillId="0" borderId="15" xfId="0" applyBorder="1" applyAlignment="1">
      <alignment/>
    </xf>
    <xf numFmtId="0" fontId="0" fillId="0" borderId="16" xfId="0" applyBorder="1" applyAlignment="1">
      <alignment/>
    </xf>
    <xf numFmtId="0" fontId="3" fillId="33" borderId="12" xfId="0" applyFont="1" applyFill="1" applyBorder="1" applyAlignment="1" applyProtection="1">
      <alignment vertical="center" wrapText="1"/>
      <protection hidden="1"/>
    </xf>
    <xf numFmtId="0" fontId="0" fillId="0" borderId="10" xfId="0" applyFont="1" applyBorder="1" applyAlignment="1" applyProtection="1">
      <alignment vertical="center" wrapText="1"/>
      <protection hidden="1"/>
    </xf>
    <xf numFmtId="0" fontId="0" fillId="0" borderId="11" xfId="0" applyFont="1" applyBorder="1" applyAlignment="1" applyProtection="1">
      <alignment vertical="center" wrapText="1"/>
      <protection hidden="1"/>
    </xf>
    <xf numFmtId="0" fontId="0" fillId="0" borderId="14" xfId="0" applyFont="1" applyBorder="1" applyAlignment="1" applyProtection="1">
      <alignment vertical="center" wrapText="1"/>
      <protection hidden="1"/>
    </xf>
    <xf numFmtId="0" fontId="0" fillId="0" borderId="15" xfId="0" applyFont="1" applyBorder="1" applyAlignment="1" applyProtection="1">
      <alignment vertical="center" wrapText="1"/>
      <protection hidden="1"/>
    </xf>
    <xf numFmtId="0" fontId="0" fillId="0" borderId="16" xfId="0" applyFont="1" applyBorder="1" applyAlignment="1" applyProtection="1">
      <alignment vertical="center" wrapText="1"/>
      <protection hidden="1"/>
    </xf>
    <xf numFmtId="0" fontId="3" fillId="0" borderId="17" xfId="0" applyFont="1" applyBorder="1" applyAlignment="1" applyProtection="1">
      <alignment vertical="center" wrapText="1"/>
      <protection hidden="1"/>
    </xf>
    <xf numFmtId="0" fontId="3" fillId="0" borderId="0" xfId="0" applyFont="1" applyBorder="1" applyAlignment="1" applyProtection="1">
      <alignment vertical="center" wrapText="1"/>
      <protection hidden="1"/>
    </xf>
    <xf numFmtId="0" fontId="0" fillId="0" borderId="0" xfId="0" applyFont="1" applyBorder="1" applyAlignment="1" applyProtection="1">
      <alignment vertical="center" wrapText="1"/>
      <protection hidden="1"/>
    </xf>
    <xf numFmtId="49" fontId="7" fillId="0" borderId="14" xfId="0" applyNumberFormat="1" applyFont="1" applyBorder="1" applyAlignment="1" applyProtection="1">
      <alignment horizontal="left" vertical="top" wrapText="1"/>
      <protection hidden="1" locked="0"/>
    </xf>
    <xf numFmtId="0" fontId="0" fillId="0" borderId="15" xfId="0" applyFont="1" applyBorder="1" applyAlignment="1" applyProtection="1">
      <alignment horizontal="left" vertical="top" wrapText="1"/>
      <protection hidden="1" locked="0"/>
    </xf>
    <xf numFmtId="0" fontId="0" fillId="0" borderId="16" xfId="0" applyFont="1" applyBorder="1" applyAlignment="1" applyProtection="1">
      <alignment horizontal="left" vertical="top" wrapText="1"/>
      <protection hidden="1" locked="0"/>
    </xf>
    <xf numFmtId="0" fontId="25" fillId="34" borderId="0" xfId="0" applyFont="1" applyFill="1" applyBorder="1" applyAlignment="1" applyProtection="1">
      <alignment wrapText="1"/>
      <protection hidden="1"/>
    </xf>
    <xf numFmtId="0" fontId="0" fillId="34" borderId="0" xfId="0" applyFill="1" applyBorder="1" applyAlignment="1" applyProtection="1">
      <alignment wrapText="1"/>
      <protection hidden="1"/>
    </xf>
    <xf numFmtId="4" fontId="1" fillId="0" borderId="14" xfId="60" applyNumberFormat="1" applyFont="1" applyBorder="1" applyAlignment="1" applyProtection="1">
      <alignment horizontal="right" vertical="center" shrinkToFit="1"/>
      <protection hidden="1" locked="0"/>
    </xf>
    <xf numFmtId="4" fontId="0" fillId="0" borderId="15" xfId="0" applyNumberFormat="1" applyFont="1" applyBorder="1" applyAlignment="1" applyProtection="1">
      <alignment horizontal="right" shrinkToFit="1"/>
      <protection hidden="1" locked="0"/>
    </xf>
    <xf numFmtId="4" fontId="0" fillId="0" borderId="16" xfId="0" applyNumberFormat="1" applyFont="1" applyBorder="1" applyAlignment="1" applyProtection="1">
      <alignment horizontal="right" shrinkToFit="1"/>
      <protection hidden="1" locked="0"/>
    </xf>
    <xf numFmtId="191" fontId="0" fillId="0" borderId="14" xfId="60" applyNumberFormat="1" applyFont="1" applyBorder="1" applyAlignment="1" applyProtection="1">
      <alignment horizontal="right" vertical="center" shrinkToFit="1"/>
      <protection hidden="1" locked="0"/>
    </xf>
    <xf numFmtId="191" fontId="0" fillId="0" borderId="15" xfId="60" applyNumberFormat="1" applyFont="1" applyBorder="1" applyAlignment="1" applyProtection="1">
      <alignment horizontal="right" shrinkToFit="1"/>
      <protection hidden="1" locked="0"/>
    </xf>
    <xf numFmtId="191" fontId="0" fillId="0" borderId="16" xfId="60" applyNumberFormat="1" applyFont="1" applyBorder="1" applyAlignment="1" applyProtection="1">
      <alignment horizontal="right" shrinkToFit="1"/>
      <protection hidden="1" locked="0"/>
    </xf>
    <xf numFmtId="0" fontId="1" fillId="0" borderId="14" xfId="0" applyFont="1" applyBorder="1" applyAlignment="1" applyProtection="1">
      <alignment vertical="center"/>
      <protection hidden="1" locked="0"/>
    </xf>
    <xf numFmtId="0" fontId="0" fillId="0" borderId="15" xfId="0" applyBorder="1" applyAlignment="1" applyProtection="1">
      <alignment vertical="center"/>
      <protection locked="0"/>
    </xf>
    <xf numFmtId="0" fontId="0" fillId="0" borderId="16" xfId="0" applyBorder="1" applyAlignment="1" applyProtection="1">
      <alignment vertical="center"/>
      <protection locked="0"/>
    </xf>
    <xf numFmtId="4" fontId="0" fillId="0" borderId="14" xfId="60" applyNumberFormat="1" applyFont="1" applyBorder="1" applyAlignment="1" applyProtection="1">
      <alignment horizontal="right" vertical="center" shrinkToFit="1"/>
      <protection hidden="1" locked="0"/>
    </xf>
    <xf numFmtId="4" fontId="0" fillId="0" borderId="15" xfId="60" applyNumberFormat="1" applyFont="1" applyBorder="1" applyAlignment="1" applyProtection="1">
      <alignment horizontal="right" shrinkToFit="1"/>
      <protection hidden="1" locked="0"/>
    </xf>
    <xf numFmtId="4" fontId="0" fillId="0" borderId="16" xfId="60" applyNumberFormat="1" applyFont="1" applyBorder="1" applyAlignment="1" applyProtection="1">
      <alignment horizontal="right" shrinkToFit="1"/>
      <protection hidden="1" locked="0"/>
    </xf>
    <xf numFmtId="0" fontId="2" fillId="34" borderId="0" xfId="0" applyFont="1" applyFill="1" applyBorder="1" applyAlignment="1" applyProtection="1">
      <alignment wrapText="1"/>
      <protection hidden="1"/>
    </xf>
    <xf numFmtId="0" fontId="0" fillId="0" borderId="10" xfId="0" applyBorder="1" applyAlignment="1" applyProtection="1">
      <alignment vertical="top" wrapText="1"/>
      <protection hidden="1"/>
    </xf>
    <xf numFmtId="0" fontId="3" fillId="0" borderId="10" xfId="0" applyFont="1" applyBorder="1" applyAlignment="1" applyProtection="1">
      <alignment vertical="top" wrapText="1"/>
      <protection hidden="1"/>
    </xf>
    <xf numFmtId="0" fontId="1" fillId="33" borderId="20" xfId="0" applyFont="1" applyFill="1" applyBorder="1" applyAlignment="1" applyProtection="1">
      <alignment vertical="top" wrapText="1"/>
      <protection hidden="1"/>
    </xf>
    <xf numFmtId="0" fontId="1" fillId="0" borderId="14" xfId="0" applyFont="1" applyBorder="1" applyAlignment="1" applyProtection="1">
      <alignment horizontal="left" vertical="center" shrinkToFit="1"/>
      <protection hidden="1" locked="0"/>
    </xf>
    <xf numFmtId="2" fontId="0" fillId="0" borderId="17" xfId="60" applyNumberFormat="1" applyFont="1" applyBorder="1" applyAlignment="1" applyProtection="1">
      <alignment vertical="center" shrinkToFit="1"/>
      <protection hidden="1" locked="0"/>
    </xf>
    <xf numFmtId="2" fontId="0" fillId="0" borderId="0" xfId="60" applyNumberFormat="1" applyFont="1" applyBorder="1" applyAlignment="1" applyProtection="1">
      <alignment shrinkToFit="1"/>
      <protection hidden="1" locked="0"/>
    </xf>
    <xf numFmtId="2" fontId="0" fillId="0" borderId="18" xfId="60" applyNumberFormat="1" applyFont="1" applyBorder="1" applyAlignment="1" applyProtection="1">
      <alignment shrinkToFit="1"/>
      <protection hidden="1" locked="0"/>
    </xf>
    <xf numFmtId="2" fontId="0" fillId="0" borderId="17" xfId="0" applyNumberFormat="1" applyFont="1" applyBorder="1" applyAlignment="1" applyProtection="1">
      <alignment shrinkToFit="1"/>
      <protection hidden="1" locked="0"/>
    </xf>
    <xf numFmtId="4" fontId="1" fillId="0" borderId="0" xfId="60" applyNumberFormat="1" applyFont="1" applyBorder="1" applyAlignment="1" applyProtection="1">
      <alignment vertical="center" shrinkToFit="1"/>
      <protection hidden="1"/>
    </xf>
    <xf numFmtId="4" fontId="0" fillId="0" borderId="0" xfId="0" applyNumberFormat="1" applyFont="1" applyBorder="1" applyAlignment="1" applyProtection="1">
      <alignment shrinkToFit="1"/>
      <protection hidden="1"/>
    </xf>
    <xf numFmtId="4" fontId="1" fillId="0" borderId="14" xfId="60" applyNumberFormat="1" applyFont="1" applyBorder="1" applyAlignment="1" applyProtection="1">
      <alignment vertical="center" shrinkToFit="1"/>
      <protection hidden="1"/>
    </xf>
    <xf numFmtId="4" fontId="1" fillId="0" borderId="15" xfId="0" applyNumberFormat="1" applyFont="1" applyBorder="1" applyAlignment="1" applyProtection="1">
      <alignment vertical="center" shrinkToFit="1"/>
      <protection hidden="1"/>
    </xf>
    <xf numFmtId="4" fontId="1" fillId="0" borderId="16" xfId="0" applyNumberFormat="1" applyFont="1" applyBorder="1" applyAlignment="1" applyProtection="1">
      <alignment vertical="center" shrinkToFit="1"/>
      <protection hidden="1"/>
    </xf>
    <xf numFmtId="4" fontId="1" fillId="0" borderId="14" xfId="0" applyNumberFormat="1" applyFont="1" applyFill="1" applyBorder="1" applyAlignment="1" applyProtection="1">
      <alignment horizontal="right" vertical="center" shrinkToFit="1"/>
      <protection hidden="1"/>
    </xf>
    <xf numFmtId="4" fontId="1" fillId="0" borderId="15" xfId="0" applyNumberFormat="1" applyFont="1" applyBorder="1" applyAlignment="1" applyProtection="1">
      <alignment horizontal="right" vertical="center" shrinkToFit="1"/>
      <protection hidden="1"/>
    </xf>
    <xf numFmtId="4" fontId="1" fillId="0" borderId="16" xfId="0" applyNumberFormat="1" applyFont="1" applyBorder="1" applyAlignment="1" applyProtection="1">
      <alignment horizontal="right" vertical="center" shrinkToFit="1"/>
      <protection hidden="1"/>
    </xf>
    <xf numFmtId="0" fontId="29" fillId="39" borderId="38" xfId="44" applyFont="1" applyFill="1" applyBorder="1" applyAlignment="1" applyProtection="1">
      <alignment horizontal="center" vertical="center" wrapText="1"/>
      <protection hidden="1" locked="0"/>
    </xf>
    <xf numFmtId="0" fontId="29" fillId="39" borderId="39" xfId="44" applyFont="1" applyFill="1" applyBorder="1" applyAlignment="1" applyProtection="1">
      <alignment/>
      <protection/>
    </xf>
    <xf numFmtId="0" fontId="29" fillId="39" borderId="40" xfId="44" applyFont="1" applyFill="1" applyBorder="1" applyAlignment="1" applyProtection="1">
      <alignment/>
      <protection/>
    </xf>
    <xf numFmtId="0" fontId="29" fillId="39" borderId="41" xfId="44" applyFont="1" applyFill="1" applyBorder="1" applyAlignment="1" applyProtection="1">
      <alignment/>
      <protection/>
    </xf>
    <xf numFmtId="0" fontId="29" fillId="39" borderId="42" xfId="44" applyFont="1" applyFill="1" applyBorder="1" applyAlignment="1" applyProtection="1">
      <alignment/>
      <protection/>
    </xf>
    <xf numFmtId="0" fontId="29" fillId="39" borderId="43" xfId="44" applyFont="1" applyFill="1" applyBorder="1" applyAlignment="1" applyProtection="1">
      <alignment/>
      <protection/>
    </xf>
    <xf numFmtId="0" fontId="2" fillId="40" borderId="39" xfId="0" applyFont="1" applyFill="1" applyBorder="1" applyAlignment="1">
      <alignment/>
    </xf>
    <xf numFmtId="0" fontId="2" fillId="40" borderId="40" xfId="0" applyFont="1" applyFill="1" applyBorder="1" applyAlignment="1">
      <alignment/>
    </xf>
    <xf numFmtId="0" fontId="2" fillId="40" borderId="41" xfId="0" applyFont="1" applyFill="1" applyBorder="1" applyAlignment="1">
      <alignment/>
    </xf>
    <xf numFmtId="0" fontId="2" fillId="40" borderId="42" xfId="0" applyFont="1" applyFill="1" applyBorder="1" applyAlignment="1">
      <alignment/>
    </xf>
    <xf numFmtId="0" fontId="2" fillId="40" borderId="43" xfId="0" applyFont="1" applyFill="1" applyBorder="1" applyAlignment="1">
      <alignment/>
    </xf>
    <xf numFmtId="0" fontId="39" fillId="40" borderId="38" xfId="0" applyFont="1" applyFill="1" applyBorder="1" applyAlignment="1" applyProtection="1">
      <alignment horizontal="center" vertical="center" wrapText="1"/>
      <protection hidden="1" locked="0"/>
    </xf>
    <xf numFmtId="0" fontId="19" fillId="33" borderId="12" xfId="0" applyFont="1" applyFill="1" applyBorder="1" applyAlignment="1" applyProtection="1">
      <alignment vertical="top"/>
      <protection hidden="1"/>
    </xf>
    <xf numFmtId="0" fontId="19" fillId="0" borderId="10" xfId="0" applyFont="1" applyBorder="1" applyAlignment="1" applyProtection="1">
      <alignment vertical="top"/>
      <protection hidden="1"/>
    </xf>
    <xf numFmtId="0" fontId="19" fillId="0" borderId="10" xfId="0" applyFont="1" applyBorder="1" applyAlignment="1">
      <alignment wrapText="1"/>
    </xf>
    <xf numFmtId="0" fontId="19" fillId="0" borderId="11" xfId="0" applyFont="1" applyBorder="1" applyAlignment="1">
      <alignment wrapText="1"/>
    </xf>
    <xf numFmtId="0" fontId="19" fillId="0" borderId="17" xfId="0" applyFont="1" applyBorder="1" applyAlignment="1">
      <alignment wrapText="1"/>
    </xf>
    <xf numFmtId="0" fontId="19" fillId="0" borderId="0" xfId="0" applyFont="1" applyAlignment="1">
      <alignment wrapText="1"/>
    </xf>
    <xf numFmtId="0" fontId="19" fillId="0" borderId="18" xfId="0" applyFont="1" applyBorder="1" applyAlignment="1">
      <alignment wrapText="1"/>
    </xf>
    <xf numFmtId="0" fontId="19" fillId="0" borderId="14" xfId="0" applyFont="1" applyBorder="1" applyAlignment="1">
      <alignment wrapText="1"/>
    </xf>
    <xf numFmtId="0" fontId="19" fillId="0" borderId="15" xfId="0" applyFont="1" applyBorder="1" applyAlignment="1">
      <alignment wrapText="1"/>
    </xf>
    <xf numFmtId="0" fontId="19" fillId="0" borderId="16" xfId="0" applyFont="1" applyBorder="1" applyAlignment="1">
      <alignment wrapText="1"/>
    </xf>
    <xf numFmtId="0" fontId="3" fillId="33" borderId="12" xfId="0" applyFont="1" applyFill="1" applyBorder="1" applyAlignment="1" applyProtection="1">
      <alignment wrapText="1"/>
      <protection hidden="1"/>
    </xf>
    <xf numFmtId="0" fontId="0" fillId="33" borderId="10" xfId="0" applyFill="1" applyBorder="1" applyAlignment="1" applyProtection="1">
      <alignment wrapText="1"/>
      <protection hidden="1"/>
    </xf>
    <xf numFmtId="0" fontId="0" fillId="33" borderId="11" xfId="0" applyFill="1" applyBorder="1" applyAlignment="1" applyProtection="1">
      <alignment wrapText="1"/>
      <protection hidden="1"/>
    </xf>
    <xf numFmtId="0" fontId="3" fillId="34" borderId="12" xfId="0" applyFont="1" applyFill="1" applyBorder="1" applyAlignment="1" applyProtection="1">
      <alignment vertical="top" wrapText="1"/>
      <protection hidden="1"/>
    </xf>
    <xf numFmtId="0" fontId="7" fillId="33" borderId="17" xfId="0" applyFont="1" applyFill="1" applyBorder="1" applyAlignment="1" applyProtection="1">
      <alignment horizontal="left" vertical="top" shrinkToFit="1"/>
      <protection hidden="1"/>
    </xf>
    <xf numFmtId="0" fontId="7" fillId="0" borderId="0" xfId="0" applyFont="1" applyAlignment="1" applyProtection="1">
      <alignment shrinkToFit="1"/>
      <protection hidden="1"/>
    </xf>
    <xf numFmtId="0" fontId="7" fillId="0" borderId="18" xfId="0" applyFont="1" applyBorder="1" applyAlignment="1" applyProtection="1">
      <alignment shrinkToFit="1"/>
      <protection hidden="1"/>
    </xf>
    <xf numFmtId="0" fontId="7" fillId="0" borderId="17" xfId="0" applyFont="1" applyBorder="1" applyAlignment="1" applyProtection="1">
      <alignment shrinkToFit="1"/>
      <protection hidden="1"/>
    </xf>
    <xf numFmtId="2" fontId="0" fillId="34" borderId="14" xfId="0" applyNumberFormat="1" applyFont="1" applyFill="1" applyBorder="1" applyAlignment="1" applyProtection="1">
      <alignment horizontal="right" vertical="center" shrinkToFit="1"/>
      <protection hidden="1" locked="0"/>
    </xf>
    <xf numFmtId="0" fontId="0" fillId="0" borderId="15" xfId="0" applyFont="1" applyBorder="1" applyAlignment="1" applyProtection="1">
      <alignment horizontal="right" shrinkToFit="1"/>
      <protection hidden="1" locked="0"/>
    </xf>
    <xf numFmtId="0" fontId="0" fillId="0" borderId="16" xfId="0" applyFont="1" applyBorder="1" applyAlignment="1" applyProtection="1">
      <alignment horizontal="right" shrinkToFit="1"/>
      <protection hidden="1" locked="0"/>
    </xf>
    <xf numFmtId="0" fontId="10" fillId="0" borderId="0" xfId="0" applyFont="1" applyBorder="1" applyAlignment="1" applyProtection="1">
      <alignment horizontal="center" vertical="center" wrapText="1"/>
      <protection hidden="1"/>
    </xf>
    <xf numFmtId="0" fontId="43" fillId="0" borderId="0" xfId="0" applyFont="1" applyAlignment="1">
      <alignment/>
    </xf>
    <xf numFmtId="0" fontId="3" fillId="33" borderId="14" xfId="0" applyFont="1" applyFill="1" applyBorder="1" applyAlignment="1" applyProtection="1">
      <alignment horizontal="justify"/>
      <protection hidden="1"/>
    </xf>
    <xf numFmtId="0" fontId="0" fillId="33" borderId="15" xfId="0" applyFill="1" applyBorder="1" applyAlignment="1" applyProtection="1">
      <alignment horizontal="justify"/>
      <protection hidden="1"/>
    </xf>
    <xf numFmtId="0" fontId="0" fillId="33" borderId="16" xfId="0" applyFill="1" applyBorder="1" applyAlignment="1" applyProtection="1">
      <alignment horizontal="justify"/>
      <protection hidden="1"/>
    </xf>
    <xf numFmtId="0" fontId="3" fillId="33" borderId="14" xfId="0" applyFont="1" applyFill="1" applyBorder="1" applyAlignment="1" applyProtection="1">
      <alignment wrapText="1"/>
      <protection hidden="1"/>
    </xf>
    <xf numFmtId="0" fontId="0" fillId="33" borderId="15" xfId="0" applyFill="1" applyBorder="1" applyAlignment="1" applyProtection="1">
      <alignment wrapText="1"/>
      <protection hidden="1"/>
    </xf>
    <xf numFmtId="0" fontId="0" fillId="33" borderId="16" xfId="0" applyFill="1" applyBorder="1" applyAlignment="1" applyProtection="1">
      <alignment wrapText="1"/>
      <protection hidden="1"/>
    </xf>
    <xf numFmtId="0" fontId="3" fillId="33" borderId="17" xfId="0" applyFont="1" applyFill="1" applyBorder="1" applyAlignment="1" applyProtection="1">
      <alignment horizontal="justify"/>
      <protection hidden="1"/>
    </xf>
    <xf numFmtId="0" fontId="0" fillId="33" borderId="0" xfId="0" applyFill="1" applyBorder="1" applyAlignment="1" applyProtection="1">
      <alignment horizontal="justify"/>
      <protection hidden="1"/>
    </xf>
    <xf numFmtId="0" fontId="0" fillId="33" borderId="18" xfId="0" applyFill="1" applyBorder="1" applyAlignment="1" applyProtection="1">
      <alignment horizontal="justify"/>
      <protection hidden="1"/>
    </xf>
    <xf numFmtId="0" fontId="0" fillId="0" borderId="0" xfId="0" applyAlignment="1">
      <alignment/>
    </xf>
    <xf numFmtId="0" fontId="0" fillId="0" borderId="18" xfId="0" applyBorder="1" applyAlignment="1">
      <alignment/>
    </xf>
    <xf numFmtId="0" fontId="3" fillId="33" borderId="12" xfId="0" applyFont="1" applyFill="1" applyBorder="1" applyAlignment="1" applyProtection="1">
      <alignment horizontal="justify"/>
      <protection hidden="1"/>
    </xf>
    <xf numFmtId="0" fontId="0" fillId="33" borderId="10" xfId="0" applyFill="1" applyBorder="1" applyAlignment="1" applyProtection="1">
      <alignment horizontal="justify"/>
      <protection hidden="1"/>
    </xf>
    <xf numFmtId="0" fontId="0" fillId="33" borderId="11" xfId="0" applyFill="1" applyBorder="1" applyAlignment="1" applyProtection="1">
      <alignment horizontal="justify"/>
      <protection hidden="1"/>
    </xf>
    <xf numFmtId="2" fontId="0" fillId="0" borderId="14" xfId="0" applyNumberFormat="1" applyFont="1" applyBorder="1" applyAlignment="1" applyProtection="1">
      <alignment shrinkToFit="1"/>
      <protection hidden="1" locked="0"/>
    </xf>
    <xf numFmtId="174" fontId="10" fillId="0" borderId="12" xfId="0" applyNumberFormat="1" applyFont="1" applyBorder="1" applyAlignment="1" applyProtection="1">
      <alignment horizontal="center" wrapText="1"/>
      <protection hidden="1" locked="0"/>
    </xf>
    <xf numFmtId="0" fontId="0" fillId="0" borderId="10" xfId="0" applyBorder="1" applyAlignment="1" applyProtection="1">
      <alignment/>
      <protection hidden="1" locked="0"/>
    </xf>
    <xf numFmtId="0" fontId="0" fillId="0" borderId="11" xfId="0" applyBorder="1" applyAlignment="1" applyProtection="1">
      <alignment/>
      <protection hidden="1" locked="0"/>
    </xf>
    <xf numFmtId="0" fontId="3" fillId="33" borderId="12" xfId="0" applyFont="1" applyFill="1" applyBorder="1" applyAlignment="1" applyProtection="1">
      <alignment wrapText="1"/>
      <protection hidden="1"/>
    </xf>
    <xf numFmtId="0" fontId="3" fillId="33" borderId="10" xfId="0" applyFont="1" applyFill="1" applyBorder="1" applyAlignment="1" applyProtection="1">
      <alignment wrapText="1"/>
      <protection hidden="1"/>
    </xf>
    <xf numFmtId="0" fontId="3" fillId="33" borderId="17" xfId="0" applyFont="1" applyFill="1" applyBorder="1" applyAlignment="1" applyProtection="1">
      <alignment wrapText="1"/>
      <protection hidden="1"/>
    </xf>
    <xf numFmtId="0" fontId="3" fillId="33" borderId="0" xfId="0" applyFont="1" applyFill="1" applyBorder="1" applyAlignment="1" applyProtection="1">
      <alignment wrapText="1"/>
      <protection hidden="1"/>
    </xf>
    <xf numFmtId="0" fontId="0" fillId="0" borderId="18" xfId="0" applyFont="1" applyBorder="1" applyAlignment="1" applyProtection="1">
      <alignment wrapText="1"/>
      <protection hidden="1"/>
    </xf>
    <xf numFmtId="0" fontId="0" fillId="0" borderId="17" xfId="0" applyBorder="1" applyAlignment="1" applyProtection="1">
      <alignment/>
      <protection hidden="1"/>
    </xf>
    <xf numFmtId="0" fontId="0" fillId="0" borderId="0" xfId="0" applyBorder="1" applyAlignment="1" applyProtection="1">
      <alignment/>
      <protection hidden="1"/>
    </xf>
    <xf numFmtId="0" fontId="0" fillId="0" borderId="18" xfId="0" applyBorder="1" applyAlignment="1" applyProtection="1">
      <alignment/>
      <protection hidden="1"/>
    </xf>
    <xf numFmtId="0" fontId="0" fillId="0" borderId="14" xfId="0" applyBorder="1" applyAlignment="1" applyProtection="1">
      <alignment/>
      <protection hidden="1"/>
    </xf>
    <xf numFmtId="0" fontId="0" fillId="0" borderId="15" xfId="0" applyBorder="1" applyAlignment="1" applyProtection="1">
      <alignment/>
      <protection hidden="1"/>
    </xf>
    <xf numFmtId="0" fontId="0" fillId="0" borderId="16" xfId="0" applyBorder="1" applyAlignment="1" applyProtection="1">
      <alignment/>
      <protection hidden="1"/>
    </xf>
    <xf numFmtId="0" fontId="3" fillId="0" borderId="12" xfId="0" applyFont="1" applyBorder="1" applyAlignment="1" applyProtection="1">
      <alignment horizontal="center" vertical="center"/>
      <protection hidden="1"/>
    </xf>
    <xf numFmtId="0" fontId="0" fillId="0" borderId="10" xfId="0" applyBorder="1" applyAlignment="1" applyProtection="1">
      <alignment horizontal="center"/>
      <protection hidden="1"/>
    </xf>
    <xf numFmtId="0" fontId="0" fillId="0" borderId="11" xfId="0" applyBorder="1" applyAlignment="1" applyProtection="1">
      <alignment horizontal="center"/>
      <protection hidden="1"/>
    </xf>
    <xf numFmtId="0" fontId="0" fillId="0" borderId="17" xfId="0" applyBorder="1" applyAlignment="1" applyProtection="1">
      <alignment horizontal="center"/>
      <protection hidden="1"/>
    </xf>
    <xf numFmtId="0" fontId="0" fillId="0" borderId="0" xfId="0" applyAlignment="1" applyProtection="1">
      <alignment horizontal="center"/>
      <protection hidden="1"/>
    </xf>
    <xf numFmtId="0" fontId="0" fillId="0" borderId="18" xfId="0" applyBorder="1" applyAlignment="1" applyProtection="1">
      <alignment horizontal="center"/>
      <protection hidden="1"/>
    </xf>
    <xf numFmtId="0" fontId="0" fillId="0" borderId="14" xfId="0" applyBorder="1" applyAlignment="1" applyProtection="1">
      <alignment horizontal="center"/>
      <protection hidden="1"/>
    </xf>
    <xf numFmtId="0" fontId="0" fillId="0" borderId="15" xfId="0" applyBorder="1" applyAlignment="1" applyProtection="1">
      <alignment horizontal="center"/>
      <protection hidden="1"/>
    </xf>
    <xf numFmtId="0" fontId="0" fillId="0" borderId="16" xfId="0" applyBorder="1" applyAlignment="1" applyProtection="1">
      <alignment horizontal="center"/>
      <protection hidden="1"/>
    </xf>
    <xf numFmtId="0" fontId="19" fillId="0" borderId="11" xfId="0" applyFont="1" applyBorder="1" applyAlignment="1" applyProtection="1">
      <alignment vertical="top"/>
      <protection hidden="1"/>
    </xf>
    <xf numFmtId="0" fontId="19" fillId="0" borderId="10" xfId="0" applyFont="1" applyBorder="1" applyAlignment="1" applyProtection="1">
      <alignment vertical="top" wrapText="1"/>
      <protection hidden="1"/>
    </xf>
    <xf numFmtId="0" fontId="19" fillId="0" borderId="11" xfId="0" applyFont="1" applyBorder="1" applyAlignment="1" applyProtection="1">
      <alignment vertical="top" wrapText="1"/>
      <protection hidden="1"/>
    </xf>
    <xf numFmtId="0" fontId="0" fillId="0" borderId="17" xfId="0" applyBorder="1" applyAlignment="1">
      <alignment vertical="top" wrapText="1"/>
    </xf>
    <xf numFmtId="0" fontId="0" fillId="0" borderId="0" xfId="0" applyAlignment="1">
      <alignment vertical="top" wrapText="1"/>
    </xf>
    <xf numFmtId="0" fontId="0" fillId="0" borderId="18"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4" fontId="1" fillId="0" borderId="0" xfId="0" applyNumberFormat="1" applyFont="1" applyBorder="1" applyAlignment="1" applyProtection="1">
      <alignment vertical="center" shrinkToFit="1"/>
      <protection hidden="1"/>
    </xf>
    <xf numFmtId="4" fontId="1" fillId="0" borderId="18" xfId="0" applyNumberFormat="1" applyFont="1" applyBorder="1" applyAlignment="1" applyProtection="1">
      <alignment vertical="center" shrinkToFit="1"/>
      <protection hidden="1"/>
    </xf>
    <xf numFmtId="4" fontId="0" fillId="0" borderId="17" xfId="0" applyNumberFormat="1" applyFont="1" applyBorder="1" applyAlignment="1" applyProtection="1">
      <alignment vertical="center" shrinkToFit="1"/>
      <protection hidden="1"/>
    </xf>
    <xf numFmtId="4" fontId="0" fillId="0" borderId="0" xfId="0" applyNumberFormat="1" applyFont="1" applyAlignment="1" applyProtection="1">
      <alignment vertical="center" shrinkToFit="1"/>
      <protection hidden="1"/>
    </xf>
    <xf numFmtId="4" fontId="0" fillId="0" borderId="18" xfId="0" applyNumberFormat="1" applyFont="1" applyBorder="1" applyAlignment="1" applyProtection="1">
      <alignment vertical="center" shrinkToFit="1"/>
      <protection hidden="1"/>
    </xf>
    <xf numFmtId="2" fontId="0" fillId="0" borderId="14" xfId="60" applyNumberFormat="1" applyFont="1" applyBorder="1" applyAlignment="1" applyProtection="1">
      <alignment vertical="center" shrinkToFit="1"/>
      <protection hidden="1" locked="0"/>
    </xf>
    <xf numFmtId="2" fontId="0" fillId="0" borderId="15" xfId="60" applyNumberFormat="1" applyFont="1" applyBorder="1" applyAlignment="1" applyProtection="1">
      <alignment shrinkToFit="1"/>
      <protection hidden="1" locked="0"/>
    </xf>
    <xf numFmtId="2" fontId="0" fillId="0" borderId="16" xfId="60" applyNumberFormat="1" applyFont="1" applyBorder="1" applyAlignment="1" applyProtection="1">
      <alignment shrinkToFit="1"/>
      <protection hidden="1" locked="0"/>
    </xf>
    <xf numFmtId="4" fontId="0" fillId="34" borderId="14" xfId="0" applyNumberFormat="1" applyFont="1" applyFill="1" applyBorder="1" applyAlignment="1" applyProtection="1">
      <alignment horizontal="right" vertical="center" shrinkToFit="1"/>
      <protection hidden="1" locked="0"/>
    </xf>
    <xf numFmtId="4" fontId="0" fillId="0" borderId="15" xfId="0" applyNumberFormat="1" applyFont="1" applyBorder="1" applyAlignment="1" applyProtection="1">
      <alignment horizontal="right" vertical="center" shrinkToFit="1"/>
      <protection hidden="1" locked="0"/>
    </xf>
    <xf numFmtId="4" fontId="0" fillId="0" borderId="16" xfId="0" applyNumberFormat="1" applyFont="1" applyBorder="1" applyAlignment="1" applyProtection="1">
      <alignment horizontal="right" vertical="center" shrinkToFit="1"/>
      <protection hidden="1" locked="0"/>
    </xf>
    <xf numFmtId="4" fontId="1" fillId="34" borderId="14" xfId="60" applyNumberFormat="1" applyFont="1" applyFill="1" applyBorder="1" applyAlignment="1" applyProtection="1">
      <alignment horizontal="right" vertical="center" shrinkToFit="1"/>
      <protection hidden="1" locked="0"/>
    </xf>
    <xf numFmtId="0" fontId="0" fillId="0" borderId="10" xfId="0" applyFont="1" applyBorder="1" applyAlignment="1" applyProtection="1">
      <alignment horizontal="center" wrapText="1"/>
      <protection hidden="1"/>
    </xf>
    <xf numFmtId="0" fontId="0" fillId="0" borderId="11" xfId="0" applyFont="1" applyBorder="1" applyAlignment="1" applyProtection="1">
      <alignment horizontal="center" wrapText="1"/>
      <protection hidden="1"/>
    </xf>
    <xf numFmtId="0" fontId="0" fillId="0" borderId="17" xfId="0" applyFont="1" applyBorder="1" applyAlignment="1" applyProtection="1">
      <alignment horizontal="center" wrapText="1"/>
      <protection hidden="1"/>
    </xf>
    <xf numFmtId="0" fontId="0" fillId="0" borderId="0" xfId="0" applyFont="1" applyBorder="1" applyAlignment="1" applyProtection="1">
      <alignment horizontal="center" wrapText="1"/>
      <protection hidden="1"/>
    </xf>
    <xf numFmtId="0" fontId="0" fillId="0" borderId="18" xfId="0" applyFont="1" applyBorder="1" applyAlignment="1" applyProtection="1">
      <alignment horizontal="center" wrapText="1"/>
      <protection hidden="1"/>
    </xf>
    <xf numFmtId="0" fontId="0" fillId="0" borderId="19" xfId="0" applyFont="1" applyBorder="1" applyAlignment="1" applyProtection="1">
      <alignment horizontal="center" vertical="center" wrapText="1"/>
      <protection hidden="1"/>
    </xf>
    <xf numFmtId="0" fontId="0" fillId="0" borderId="20" xfId="0" applyFont="1" applyBorder="1" applyAlignment="1" applyProtection="1">
      <alignment horizontal="center" vertical="center" wrapText="1"/>
      <protection hidden="1"/>
    </xf>
    <xf numFmtId="0" fontId="0" fillId="0" borderId="10" xfId="0" applyFont="1" applyBorder="1" applyAlignment="1" applyProtection="1">
      <alignment horizontal="center" vertical="center" wrapText="1"/>
      <protection hidden="1"/>
    </xf>
    <xf numFmtId="0" fontId="0" fillId="0" borderId="11" xfId="0" applyFont="1" applyBorder="1" applyAlignment="1" applyProtection="1">
      <alignment horizontal="center" vertical="center" wrapText="1"/>
      <protection hidden="1"/>
    </xf>
    <xf numFmtId="2" fontId="0" fillId="0" borderId="0" xfId="60" applyNumberFormat="1" applyFont="1" applyBorder="1" applyAlignment="1" applyProtection="1">
      <alignment vertical="center" shrinkToFit="1"/>
      <protection hidden="1" locked="0"/>
    </xf>
    <xf numFmtId="0" fontId="3" fillId="0" borderId="12" xfId="0" applyFont="1" applyFill="1" applyBorder="1" applyAlignment="1" applyProtection="1">
      <alignment horizontal="left" vertical="top" wrapText="1"/>
      <protection hidden="1"/>
    </xf>
    <xf numFmtId="0" fontId="19" fillId="33" borderId="34" xfId="0" applyFont="1" applyFill="1" applyBorder="1" applyAlignment="1" applyProtection="1">
      <alignment vertical="top" wrapText="1"/>
      <protection hidden="1"/>
    </xf>
    <xf numFmtId="0" fontId="19" fillId="33" borderId="34" xfId="0" applyFont="1" applyFill="1" applyBorder="1" applyAlignment="1" applyProtection="1">
      <alignment vertical="top"/>
      <protection hidden="1"/>
    </xf>
    <xf numFmtId="2" fontId="0" fillId="34" borderId="0" xfId="0" applyNumberFormat="1" applyFont="1" applyFill="1" applyBorder="1" applyAlignment="1" applyProtection="1">
      <alignment horizontal="right" vertical="center" shrinkToFit="1"/>
      <protection hidden="1" locked="0"/>
    </xf>
    <xf numFmtId="0" fontId="0" fillId="0" borderId="0" xfId="0" applyFont="1" applyBorder="1" applyAlignment="1" applyProtection="1">
      <alignment horizontal="right" shrinkToFit="1"/>
      <protection hidden="1" locked="0"/>
    </xf>
    <xf numFmtId="0" fontId="0" fillId="0" borderId="18" xfId="0" applyFont="1" applyBorder="1" applyAlignment="1" applyProtection="1">
      <alignment horizontal="right" shrinkToFit="1"/>
      <protection hidden="1" locked="0"/>
    </xf>
    <xf numFmtId="0" fontId="0" fillId="0" borderId="15" xfId="0" applyBorder="1" applyAlignment="1" applyProtection="1">
      <alignment shrinkToFit="1"/>
      <protection hidden="1" locked="0"/>
    </xf>
    <xf numFmtId="0" fontId="0" fillId="0" borderId="16" xfId="0" applyBorder="1" applyAlignment="1" applyProtection="1">
      <alignment shrinkToFit="1"/>
      <protection hidden="1" locked="0"/>
    </xf>
    <xf numFmtId="0" fontId="19" fillId="0" borderId="10" xfId="0" applyFont="1" applyBorder="1" applyAlignment="1" applyProtection="1">
      <alignment/>
      <protection hidden="1"/>
    </xf>
    <xf numFmtId="0" fontId="19" fillId="0" borderId="11" xfId="0" applyFont="1" applyBorder="1" applyAlignment="1" applyProtection="1">
      <alignment/>
      <protection hidden="1"/>
    </xf>
    <xf numFmtId="0" fontId="19" fillId="33" borderId="14" xfId="0" applyFont="1" applyFill="1" applyBorder="1" applyAlignment="1" applyProtection="1">
      <alignment/>
      <protection hidden="1"/>
    </xf>
    <xf numFmtId="0" fontId="19" fillId="0" borderId="15" xfId="0" applyFont="1" applyBorder="1" applyAlignment="1" applyProtection="1">
      <alignment/>
      <protection hidden="1"/>
    </xf>
    <xf numFmtId="0" fontId="19" fillId="0" borderId="16" xfId="0" applyFont="1" applyBorder="1" applyAlignment="1" applyProtection="1">
      <alignment/>
      <protection hidden="1"/>
    </xf>
    <xf numFmtId="2" fontId="0" fillId="34" borderId="17" xfId="0" applyNumberFormat="1" applyFont="1" applyFill="1" applyBorder="1" applyAlignment="1" applyProtection="1">
      <alignment horizontal="right" vertical="center" shrinkToFit="1"/>
      <protection hidden="1" locked="0"/>
    </xf>
    <xf numFmtId="0" fontId="0" fillId="0" borderId="14" xfId="0" applyBorder="1" applyAlignment="1" applyProtection="1">
      <alignment shrinkToFit="1"/>
      <protection hidden="1" locked="0"/>
    </xf>
    <xf numFmtId="0" fontId="19" fillId="33" borderId="10" xfId="0" applyFont="1" applyFill="1" applyBorder="1" applyAlignment="1" applyProtection="1">
      <alignment vertical="top" wrapText="1"/>
      <protection hidden="1"/>
    </xf>
    <xf numFmtId="0" fontId="19" fillId="33" borderId="11" xfId="0" applyFont="1" applyFill="1" applyBorder="1" applyAlignment="1" applyProtection="1">
      <alignment vertical="top" wrapText="1"/>
      <protection hidden="1"/>
    </xf>
    <xf numFmtId="0" fontId="0" fillId="0" borderId="14" xfId="0" applyBorder="1" applyAlignment="1" applyProtection="1">
      <alignment shrinkToFit="1"/>
      <protection locked="0"/>
    </xf>
    <xf numFmtId="0" fontId="0" fillId="0" borderId="15" xfId="0" applyBorder="1" applyAlignment="1" applyProtection="1">
      <alignment shrinkToFit="1"/>
      <protection locked="0"/>
    </xf>
    <xf numFmtId="0" fontId="0" fillId="0" borderId="16" xfId="0" applyBorder="1" applyAlignment="1" applyProtection="1">
      <alignment shrinkToFit="1"/>
      <protection locked="0"/>
    </xf>
    <xf numFmtId="0" fontId="3" fillId="33" borderId="12" xfId="0" applyFont="1" applyFill="1" applyBorder="1" applyAlignment="1" applyProtection="1">
      <alignment horizontal="justify" vertical="top" wrapText="1"/>
      <protection hidden="1"/>
    </xf>
    <xf numFmtId="0" fontId="0" fillId="33" borderId="10" xfId="0" applyFill="1" applyBorder="1" applyAlignment="1" applyProtection="1">
      <alignment horizontal="justify" vertical="top" wrapText="1"/>
      <protection hidden="1"/>
    </xf>
    <xf numFmtId="0" fontId="0" fillId="33" borderId="11" xfId="0" applyFill="1" applyBorder="1" applyAlignment="1" applyProtection="1">
      <alignment horizontal="justify" vertical="top" wrapText="1"/>
      <protection hidden="1"/>
    </xf>
    <xf numFmtId="0" fontId="0" fillId="0" borderId="14" xfId="0" applyBorder="1" applyAlignment="1">
      <alignment horizontal="justify" vertical="top" wrapText="1"/>
    </xf>
    <xf numFmtId="0" fontId="0" fillId="0" borderId="15" xfId="0" applyBorder="1" applyAlignment="1">
      <alignment horizontal="justify" vertical="top" wrapText="1"/>
    </xf>
    <xf numFmtId="0" fontId="0" fillId="0" borderId="16" xfId="0" applyBorder="1" applyAlignment="1">
      <alignment horizontal="justify" vertical="top" wrapText="1"/>
    </xf>
    <xf numFmtId="0" fontId="0" fillId="0" borderId="0" xfId="0" applyBorder="1" applyAlignment="1" applyProtection="1">
      <alignment horizontal="right" vertical="center" shrinkToFit="1"/>
      <protection hidden="1" locked="0"/>
    </xf>
    <xf numFmtId="0" fontId="0" fillId="0" borderId="18" xfId="0" applyBorder="1" applyAlignment="1" applyProtection="1">
      <alignment horizontal="right" vertical="center" shrinkToFit="1"/>
      <protection hidden="1" locked="0"/>
    </xf>
    <xf numFmtId="0" fontId="0" fillId="0" borderId="17" xfId="0" applyBorder="1" applyAlignment="1" applyProtection="1">
      <alignment horizontal="right" vertical="center" shrinkToFit="1"/>
      <protection hidden="1" locked="0"/>
    </xf>
    <xf numFmtId="0" fontId="3" fillId="33" borderId="31" xfId="0" applyFont="1" applyFill="1" applyBorder="1" applyAlignment="1" applyProtection="1">
      <alignment horizontal="center" wrapText="1"/>
      <protection hidden="1"/>
    </xf>
    <xf numFmtId="0" fontId="0" fillId="0" borderId="10" xfId="0" applyBorder="1" applyAlignment="1">
      <alignment/>
    </xf>
    <xf numFmtId="0" fontId="0" fillId="0" borderId="11" xfId="0" applyBorder="1" applyAlignment="1">
      <alignment/>
    </xf>
    <xf numFmtId="0" fontId="2" fillId="33" borderId="12" xfId="0" applyFont="1" applyFill="1" applyBorder="1" applyAlignment="1" applyProtection="1">
      <alignment horizontal="center" vertical="center" wrapText="1"/>
      <protection hidden="1"/>
    </xf>
    <xf numFmtId="0" fontId="2" fillId="0" borderId="10" xfId="0" applyFont="1" applyBorder="1" applyAlignment="1" applyProtection="1">
      <alignment wrapText="1"/>
      <protection hidden="1"/>
    </xf>
    <xf numFmtId="0" fontId="2" fillId="0" borderId="14" xfId="0" applyFont="1" applyBorder="1" applyAlignment="1" applyProtection="1">
      <alignment wrapText="1"/>
      <protection hidden="1"/>
    </xf>
    <xf numFmtId="0" fontId="2" fillId="0" borderId="15" xfId="0" applyFont="1" applyBorder="1" applyAlignment="1" applyProtection="1">
      <alignment wrapText="1"/>
      <protection hidden="1"/>
    </xf>
    <xf numFmtId="44" fontId="0" fillId="0" borderId="17" xfId="60" applyFont="1" applyBorder="1" applyAlignment="1" applyProtection="1">
      <alignment horizontal="center" vertical="center"/>
      <protection hidden="1"/>
    </xf>
    <xf numFmtId="0" fontId="0" fillId="0" borderId="0" xfId="0" applyAlignment="1" applyProtection="1">
      <alignment/>
      <protection hidden="1"/>
    </xf>
    <xf numFmtId="49" fontId="1" fillId="0" borderId="14" xfId="0" applyNumberFormat="1" applyFont="1" applyBorder="1" applyAlignment="1" applyProtection="1">
      <alignment horizontal="left" vertical="center" wrapText="1"/>
      <protection hidden="1" locked="0"/>
    </xf>
    <xf numFmtId="0" fontId="0" fillId="0" borderId="15" xfId="0" applyFont="1" applyBorder="1" applyAlignment="1" applyProtection="1">
      <alignment horizontal="left" wrapText="1"/>
      <protection hidden="1" locked="0"/>
    </xf>
    <xf numFmtId="0" fontId="0" fillId="0" borderId="16" xfId="0" applyFont="1" applyBorder="1" applyAlignment="1" applyProtection="1">
      <alignment horizontal="left" wrapText="1"/>
      <protection hidden="1" locked="0"/>
    </xf>
    <xf numFmtId="0" fontId="3" fillId="33" borderId="14" xfId="0" applyFont="1" applyFill="1" applyBorder="1" applyAlignment="1" applyProtection="1">
      <alignment vertical="top" wrapText="1"/>
      <protection hidden="1"/>
    </xf>
    <xf numFmtId="0" fontId="0" fillId="0" borderId="15" xfId="0" applyBorder="1" applyAlignment="1">
      <alignment vertical="center"/>
    </xf>
    <xf numFmtId="0" fontId="0" fillId="0" borderId="16" xfId="0" applyBorder="1" applyAlignment="1">
      <alignment vertical="center"/>
    </xf>
    <xf numFmtId="0" fontId="3" fillId="33" borderId="12" xfId="0" applyFont="1" applyFill="1" applyBorder="1" applyAlignment="1" applyProtection="1">
      <alignment vertical="center"/>
      <protection hidden="1"/>
    </xf>
    <xf numFmtId="0" fontId="3" fillId="33" borderId="10" xfId="0" applyFont="1" applyFill="1" applyBorder="1" applyAlignment="1" applyProtection="1">
      <alignment vertical="center"/>
      <protection hidden="1"/>
    </xf>
    <xf numFmtId="0" fontId="0" fillId="0" borderId="14" xfId="0" applyFont="1" applyBorder="1" applyAlignment="1" applyProtection="1">
      <alignment vertical="center"/>
      <protection hidden="1"/>
    </xf>
    <xf numFmtId="180" fontId="10" fillId="0" borderId="29" xfId="0" applyNumberFormat="1" applyFont="1" applyBorder="1" applyAlignment="1" applyProtection="1">
      <alignment horizontal="center" vertical="center" shrinkToFit="1"/>
      <protection hidden="1"/>
    </xf>
    <xf numFmtId="0" fontId="0" fillId="0" borderId="50" xfId="0" applyFont="1" applyBorder="1" applyAlignment="1" applyProtection="1">
      <alignment shrinkToFit="1"/>
      <protection hidden="1"/>
    </xf>
    <xf numFmtId="0" fontId="0" fillId="0" borderId="30" xfId="0" applyFont="1" applyBorder="1" applyAlignment="1" applyProtection="1">
      <alignment shrinkToFit="1"/>
      <protection hidden="1"/>
    </xf>
    <xf numFmtId="0" fontId="0" fillId="0" borderId="15" xfId="0" applyFont="1" applyBorder="1" applyAlignment="1" applyProtection="1">
      <alignment/>
      <protection hidden="1" locked="0"/>
    </xf>
    <xf numFmtId="0" fontId="0" fillId="0" borderId="16" xfId="0" applyFont="1" applyBorder="1" applyAlignment="1" applyProtection="1">
      <alignment/>
      <protection hidden="1" locked="0"/>
    </xf>
    <xf numFmtId="0" fontId="0" fillId="0" borderId="29" xfId="0" applyBorder="1" applyAlignment="1" applyProtection="1">
      <alignment shrinkToFit="1"/>
      <protection hidden="1"/>
    </xf>
    <xf numFmtId="0" fontId="0" fillId="0" borderId="30" xfId="0" applyBorder="1" applyAlignment="1" applyProtection="1">
      <alignment shrinkToFit="1"/>
      <protection hidden="1"/>
    </xf>
    <xf numFmtId="0" fontId="0" fillId="0" borderId="10" xfId="0" applyBorder="1" applyAlignment="1" applyProtection="1">
      <alignment/>
      <protection hidden="1"/>
    </xf>
    <xf numFmtId="176" fontId="10" fillId="0" borderId="17" xfId="0" applyNumberFormat="1" applyFont="1" applyBorder="1" applyAlignment="1" applyProtection="1">
      <alignment horizontal="center" vertical="center"/>
      <protection hidden="1" locked="0"/>
    </xf>
    <xf numFmtId="0" fontId="0" fillId="0" borderId="0" xfId="0" applyAlignment="1" applyProtection="1">
      <alignment vertical="center"/>
      <protection hidden="1" locked="0"/>
    </xf>
    <xf numFmtId="0" fontId="0" fillId="0" borderId="18" xfId="0" applyBorder="1" applyAlignment="1" applyProtection="1">
      <alignment vertical="center"/>
      <protection hidden="1" locked="0"/>
    </xf>
    <xf numFmtId="186" fontId="10" fillId="0" borderId="17" xfId="0" applyNumberFormat="1" applyFont="1" applyBorder="1" applyAlignment="1" applyProtection="1">
      <alignment horizontal="center"/>
      <protection hidden="1" locked="0"/>
    </xf>
    <xf numFmtId="0" fontId="0" fillId="0" borderId="0" xfId="0" applyBorder="1" applyAlignment="1" applyProtection="1">
      <alignment/>
      <protection hidden="1" locked="0"/>
    </xf>
    <xf numFmtId="0" fontId="1" fillId="33" borderId="31" xfId="0" applyFont="1" applyFill="1" applyBorder="1" applyAlignment="1" applyProtection="1">
      <alignment vertical="top" wrapText="1"/>
      <protection hidden="1"/>
    </xf>
    <xf numFmtId="0" fontId="0" fillId="33" borderId="31" xfId="0" applyFont="1" applyFill="1" applyBorder="1" applyAlignment="1" applyProtection="1">
      <alignment vertical="top" wrapText="1"/>
      <protection hidden="1"/>
    </xf>
    <xf numFmtId="49" fontId="1" fillId="0" borderId="14" xfId="0" applyNumberFormat="1" applyFont="1" applyBorder="1" applyAlignment="1" applyProtection="1">
      <alignment horizontal="left" vertical="center"/>
      <protection hidden="1" locked="0"/>
    </xf>
    <xf numFmtId="187" fontId="1" fillId="0" borderId="14" xfId="0" applyNumberFormat="1" applyFont="1" applyBorder="1" applyAlignment="1" applyProtection="1">
      <alignment horizontal="left" vertical="center" shrinkToFit="1"/>
      <protection hidden="1" locked="0"/>
    </xf>
    <xf numFmtId="0" fontId="3" fillId="0" borderId="10" xfId="0" applyFont="1" applyFill="1" applyBorder="1" applyAlignment="1" applyProtection="1">
      <alignment horizontal="left" vertical="top" wrapText="1"/>
      <protection hidden="1"/>
    </xf>
    <xf numFmtId="0" fontId="3" fillId="0" borderId="11" xfId="0" applyFont="1" applyFill="1" applyBorder="1" applyAlignment="1" applyProtection="1">
      <alignment horizontal="left" vertical="top" wrapText="1"/>
      <protection hidden="1"/>
    </xf>
    <xf numFmtId="0" fontId="0" fillId="0" borderId="10" xfId="0" applyBorder="1" applyAlignment="1">
      <alignment vertical="top"/>
    </xf>
    <xf numFmtId="0" fontId="0" fillId="0" borderId="11" xfId="0" applyBorder="1" applyAlignment="1">
      <alignment vertical="top"/>
    </xf>
    <xf numFmtId="2" fontId="0" fillId="0" borderId="0" xfId="0" applyNumberFormat="1" applyFont="1" applyAlignment="1" applyProtection="1">
      <alignment shrinkToFit="1"/>
      <protection hidden="1" locked="0"/>
    </xf>
    <xf numFmtId="0" fontId="7" fillId="0" borderId="14" xfId="0" applyFont="1" applyBorder="1" applyAlignment="1" applyProtection="1">
      <alignment shrinkToFit="1"/>
      <protection hidden="1"/>
    </xf>
    <xf numFmtId="0" fontId="7" fillId="0" borderId="15" xfId="0" applyFont="1" applyBorder="1" applyAlignment="1" applyProtection="1">
      <alignment shrinkToFit="1"/>
      <protection hidden="1"/>
    </xf>
    <xf numFmtId="0" fontId="7" fillId="0" borderId="16" xfId="0" applyFont="1" applyBorder="1" applyAlignment="1" applyProtection="1">
      <alignment shrinkToFit="1"/>
      <protection hidden="1"/>
    </xf>
    <xf numFmtId="0" fontId="0" fillId="0" borderId="11" xfId="0" applyBorder="1" applyAlignment="1" applyProtection="1">
      <alignment/>
      <protection hidden="1"/>
    </xf>
    <xf numFmtId="0" fontId="3" fillId="33" borderId="25" xfId="0" applyFont="1" applyFill="1" applyBorder="1" applyAlignment="1" applyProtection="1">
      <alignment wrapText="1"/>
      <protection hidden="1"/>
    </xf>
    <xf numFmtId="0" fontId="0" fillId="0" borderId="25" xfId="0" applyBorder="1" applyAlignment="1" applyProtection="1">
      <alignment wrapText="1"/>
      <protection hidden="1"/>
    </xf>
    <xf numFmtId="0" fontId="0" fillId="33" borderId="25" xfId="0" applyFont="1" applyFill="1" applyBorder="1" applyAlignment="1" applyProtection="1">
      <alignment vertical="top" wrapText="1"/>
      <protection hidden="1"/>
    </xf>
    <xf numFmtId="0" fontId="0" fillId="0" borderId="25" xfId="0" applyBorder="1" applyAlignment="1" applyProtection="1">
      <alignment vertical="top" wrapText="1"/>
      <protection hidden="1"/>
    </xf>
    <xf numFmtId="0" fontId="19" fillId="0" borderId="17" xfId="0" applyFont="1" applyBorder="1" applyAlignment="1">
      <alignment vertical="top" wrapText="1"/>
    </xf>
    <xf numFmtId="0" fontId="19" fillId="0" borderId="0" xfId="0" applyFont="1" applyAlignment="1">
      <alignment vertical="top" wrapText="1"/>
    </xf>
    <xf numFmtId="0" fontId="19" fillId="0" borderId="18" xfId="0" applyFont="1" applyBorder="1" applyAlignment="1">
      <alignment vertical="top" wrapText="1"/>
    </xf>
    <xf numFmtId="0" fontId="19" fillId="0" borderId="14" xfId="0" applyFont="1" applyBorder="1" applyAlignment="1">
      <alignment vertical="top" wrapText="1"/>
    </xf>
    <xf numFmtId="0" fontId="19" fillId="0" borderId="15" xfId="0" applyFont="1" applyBorder="1" applyAlignment="1">
      <alignment vertical="top" wrapText="1"/>
    </xf>
    <xf numFmtId="0" fontId="19" fillId="0" borderId="16" xfId="0" applyFont="1" applyBorder="1" applyAlignment="1">
      <alignment vertical="top" wrapText="1"/>
    </xf>
    <xf numFmtId="0" fontId="19" fillId="0" borderId="0" xfId="0" applyFont="1" applyAlignment="1">
      <alignment/>
    </xf>
    <xf numFmtId="0" fontId="19" fillId="0" borderId="18" xfId="0" applyFont="1" applyBorder="1" applyAlignment="1">
      <alignment/>
    </xf>
    <xf numFmtId="0" fontId="0" fillId="33" borderId="19" xfId="0" applyFont="1" applyFill="1" applyBorder="1" applyAlignment="1" applyProtection="1">
      <alignment vertical="top" wrapText="1"/>
      <protection hidden="1"/>
    </xf>
    <xf numFmtId="0" fontId="3" fillId="33" borderId="31" xfId="0" applyFont="1" applyFill="1" applyBorder="1" applyAlignment="1" applyProtection="1">
      <alignment wrapText="1"/>
      <protection hidden="1"/>
    </xf>
    <xf numFmtId="42" fontId="0" fillId="33" borderId="14" xfId="60" applyNumberFormat="1" applyFont="1" applyFill="1" applyBorder="1" applyAlignment="1" applyProtection="1">
      <alignment vertical="center" shrinkToFit="1"/>
      <protection hidden="1"/>
    </xf>
    <xf numFmtId="0" fontId="0" fillId="33" borderId="15" xfId="0" applyFont="1" applyFill="1" applyBorder="1" applyAlignment="1" applyProtection="1">
      <alignment shrinkToFit="1"/>
      <protection hidden="1"/>
    </xf>
    <xf numFmtId="0" fontId="0" fillId="33" borderId="16" xfId="0" applyFont="1" applyFill="1" applyBorder="1" applyAlignment="1" applyProtection="1">
      <alignment shrinkToFit="1"/>
      <protection hidden="1"/>
    </xf>
    <xf numFmtId="0" fontId="2" fillId="33" borderId="12" xfId="0" applyFont="1" applyFill="1" applyBorder="1" applyAlignment="1" applyProtection="1">
      <alignment vertical="top" wrapText="1"/>
      <protection hidden="1"/>
    </xf>
    <xf numFmtId="0" fontId="2" fillId="0" borderId="10" xfId="0" applyFont="1" applyBorder="1" applyAlignment="1" applyProtection="1">
      <alignment vertical="top" wrapText="1"/>
      <protection hidden="1"/>
    </xf>
    <xf numFmtId="0" fontId="2" fillId="0" borderId="11" xfId="0" applyFont="1" applyBorder="1" applyAlignment="1" applyProtection="1">
      <alignment vertical="top" wrapText="1"/>
      <protection hidden="1"/>
    </xf>
    <xf numFmtId="0" fontId="2" fillId="0" borderId="14" xfId="0" applyFont="1" applyBorder="1" applyAlignment="1" applyProtection="1">
      <alignment vertical="top" wrapText="1"/>
      <protection hidden="1"/>
    </xf>
    <xf numFmtId="0" fontId="2" fillId="0" borderId="15" xfId="0" applyFont="1" applyBorder="1" applyAlignment="1" applyProtection="1">
      <alignment vertical="top" wrapText="1"/>
      <protection hidden="1"/>
    </xf>
    <xf numFmtId="0" fontId="2" fillId="0" borderId="16" xfId="0" applyFont="1" applyBorder="1" applyAlignment="1" applyProtection="1">
      <alignment vertical="top" wrapText="1"/>
      <protection hidden="1"/>
    </xf>
    <xf numFmtId="4" fontId="0" fillId="0" borderId="17" xfId="60" applyNumberFormat="1" applyFont="1" applyBorder="1" applyAlignment="1" applyProtection="1">
      <alignment horizontal="right" vertical="center" wrapText="1"/>
      <protection hidden="1"/>
    </xf>
    <xf numFmtId="4" fontId="0" fillId="0" borderId="0" xfId="0" applyNumberFormat="1" applyFont="1" applyBorder="1" applyAlignment="1" applyProtection="1">
      <alignment horizontal="right" wrapText="1"/>
      <protection hidden="1"/>
    </xf>
    <xf numFmtId="4" fontId="0" fillId="0" borderId="18" xfId="0" applyNumberFormat="1" applyFont="1" applyBorder="1" applyAlignment="1" applyProtection="1">
      <alignment horizontal="right" wrapText="1"/>
      <protection hidden="1"/>
    </xf>
    <xf numFmtId="0" fontId="3" fillId="33" borderId="12" xfId="0" applyFont="1" applyFill="1" applyBorder="1" applyAlignment="1" applyProtection="1">
      <alignment horizontal="left" vertical="top" wrapText="1"/>
      <protection hidden="1"/>
    </xf>
    <xf numFmtId="0" fontId="0" fillId="33" borderId="10" xfId="0" applyFont="1" applyFill="1" applyBorder="1" applyAlignment="1" applyProtection="1">
      <alignment wrapText="1"/>
      <protection hidden="1"/>
    </xf>
    <xf numFmtId="0" fontId="0" fillId="33" borderId="11" xfId="0" applyFont="1" applyFill="1" applyBorder="1" applyAlignment="1" applyProtection="1">
      <alignment wrapText="1"/>
      <protection hidden="1"/>
    </xf>
    <xf numFmtId="49" fontId="19" fillId="33" borderId="17" xfId="0" applyNumberFormat="1" applyFont="1" applyFill="1" applyBorder="1" applyAlignment="1" applyProtection="1">
      <alignment vertical="top"/>
      <protection hidden="1"/>
    </xf>
    <xf numFmtId="49" fontId="19" fillId="0" borderId="0" xfId="0" applyNumberFormat="1" applyFont="1" applyBorder="1" applyAlignment="1" applyProtection="1">
      <alignment vertical="top"/>
      <protection hidden="1"/>
    </xf>
    <xf numFmtId="49" fontId="19" fillId="0" borderId="18" xfId="0" applyNumberFormat="1" applyFont="1" applyBorder="1" applyAlignment="1" applyProtection="1">
      <alignment vertical="top"/>
      <protection hidden="1"/>
    </xf>
    <xf numFmtId="9" fontId="0" fillId="0" borderId="14" xfId="54" applyFont="1" applyBorder="1" applyAlignment="1" applyProtection="1">
      <alignment horizontal="right" vertical="center" wrapText="1"/>
      <protection hidden="1"/>
    </xf>
    <xf numFmtId="9" fontId="0" fillId="0" borderId="15" xfId="54" applyFont="1" applyBorder="1" applyAlignment="1" applyProtection="1">
      <alignment horizontal="right" wrapText="1"/>
      <protection hidden="1"/>
    </xf>
    <xf numFmtId="9" fontId="0" fillId="0" borderId="16" xfId="54" applyFont="1" applyBorder="1" applyAlignment="1" applyProtection="1">
      <alignment horizontal="right" wrapText="1"/>
      <protection hidden="1"/>
    </xf>
    <xf numFmtId="0" fontId="1" fillId="33" borderId="12" xfId="0" applyFont="1" applyFill="1" applyBorder="1" applyAlignment="1" applyProtection="1">
      <alignment vertical="top" wrapText="1"/>
      <protection hidden="1"/>
    </xf>
    <xf numFmtId="0" fontId="0" fillId="0" borderId="17" xfId="0" applyFont="1" applyBorder="1" applyAlignment="1" applyProtection="1">
      <alignment/>
      <protection hidden="1"/>
    </xf>
    <xf numFmtId="0" fontId="3" fillId="0" borderId="17" xfId="0" applyFont="1" applyBorder="1" applyAlignment="1" applyProtection="1">
      <alignment vertical="top" wrapText="1"/>
      <protection hidden="1"/>
    </xf>
    <xf numFmtId="0" fontId="0" fillId="0" borderId="0" xfId="0" applyFont="1" applyBorder="1" applyAlignment="1" applyProtection="1">
      <alignment wrapText="1"/>
      <protection hidden="1"/>
    </xf>
    <xf numFmtId="0" fontId="0" fillId="0" borderId="17" xfId="0" applyFont="1" applyBorder="1" applyAlignment="1" applyProtection="1">
      <alignment wrapText="1"/>
      <protection hidden="1"/>
    </xf>
    <xf numFmtId="187" fontId="2" fillId="0" borderId="14" xfId="0" applyNumberFormat="1" applyFont="1" applyBorder="1" applyAlignment="1" applyProtection="1">
      <alignment horizontal="left" vertical="top" wrapText="1"/>
      <protection hidden="1" locked="0"/>
    </xf>
    <xf numFmtId="187" fontId="2" fillId="0" borderId="15" xfId="0" applyNumberFormat="1" applyFont="1" applyBorder="1" applyAlignment="1" applyProtection="1">
      <alignment horizontal="left" vertical="top" wrapText="1"/>
      <protection hidden="1" locked="0"/>
    </xf>
    <xf numFmtId="187" fontId="2" fillId="0" borderId="16" xfId="0" applyNumberFormat="1" applyFont="1" applyBorder="1" applyAlignment="1" applyProtection="1">
      <alignment horizontal="left" vertical="top" wrapText="1"/>
      <protection hidden="1" locked="0"/>
    </xf>
    <xf numFmtId="0" fontId="1" fillId="0" borderId="14" xfId="0" applyFont="1" applyBorder="1" applyAlignment="1" applyProtection="1">
      <alignment horizontal="left" vertical="center"/>
      <protection hidden="1" locked="0"/>
    </xf>
    <xf numFmtId="187" fontId="1" fillId="0" borderId="14" xfId="0" applyNumberFormat="1" applyFont="1" applyBorder="1" applyAlignment="1" applyProtection="1">
      <alignment horizontal="left" vertical="center"/>
      <protection hidden="1" locked="0"/>
    </xf>
    <xf numFmtId="4" fontId="1" fillId="34" borderId="17" xfId="60" applyNumberFormat="1" applyFont="1" applyFill="1" applyBorder="1" applyAlignment="1" applyProtection="1">
      <alignment horizontal="right" vertical="center" shrinkToFit="1"/>
      <protection hidden="1" locked="0"/>
    </xf>
    <xf numFmtId="4" fontId="1" fillId="0" borderId="0" xfId="0" applyNumberFormat="1" applyFont="1" applyBorder="1" applyAlignment="1" applyProtection="1">
      <alignment horizontal="right" shrinkToFit="1"/>
      <protection hidden="1" locked="0"/>
    </xf>
    <xf numFmtId="4" fontId="1" fillId="0" borderId="18" xfId="0" applyNumberFormat="1" applyFont="1" applyBorder="1" applyAlignment="1" applyProtection="1">
      <alignment horizontal="right" shrinkToFit="1"/>
      <protection hidden="1" locked="0"/>
    </xf>
    <xf numFmtId="4" fontId="0" fillId="0" borderId="15" xfId="0" applyNumberFormat="1" applyFont="1" applyBorder="1" applyAlignment="1" applyProtection="1">
      <alignment horizontal="right" vertical="center" shrinkToFit="1"/>
      <protection hidden="1"/>
    </xf>
    <xf numFmtId="4" fontId="0" fillId="0" borderId="16" xfId="0" applyNumberFormat="1" applyFont="1" applyBorder="1" applyAlignment="1" applyProtection="1">
      <alignment horizontal="right" vertical="center" shrinkToFit="1"/>
      <protection hidden="1"/>
    </xf>
    <xf numFmtId="0" fontId="1" fillId="0" borderId="14" xfId="0" applyNumberFormat="1" applyFont="1" applyBorder="1" applyAlignment="1" applyProtection="1">
      <alignment horizontal="left" vertical="center"/>
      <protection hidden="1" locked="0"/>
    </xf>
    <xf numFmtId="0" fontId="1" fillId="33" borderId="17" xfId="0" applyFont="1" applyFill="1" applyBorder="1" applyAlignment="1" applyProtection="1">
      <alignment vertical="top" wrapText="1"/>
      <protection hidden="1"/>
    </xf>
    <xf numFmtId="0" fontId="0" fillId="33" borderId="17" xfId="0" applyFont="1" applyFill="1" applyBorder="1" applyAlignment="1" applyProtection="1">
      <alignment vertical="top" wrapText="1"/>
      <protection hidden="1"/>
    </xf>
    <xf numFmtId="0" fontId="0" fillId="0" borderId="14" xfId="0" applyFont="1" applyBorder="1" applyAlignment="1" applyProtection="1">
      <alignment vertical="top" wrapText="1"/>
      <protection hidden="1"/>
    </xf>
    <xf numFmtId="0" fontId="0" fillId="0" borderId="10" xfId="0" applyFont="1" applyBorder="1" applyAlignment="1" applyProtection="1">
      <alignment vertical="top"/>
      <protection hidden="1"/>
    </xf>
    <xf numFmtId="0" fontId="0" fillId="0" borderId="11" xfId="0" applyFont="1" applyBorder="1" applyAlignment="1" applyProtection="1">
      <alignment vertical="top"/>
      <protection hidden="1"/>
    </xf>
    <xf numFmtId="0" fontId="0" fillId="0" borderId="14" xfId="0" applyFont="1" applyBorder="1" applyAlignment="1" applyProtection="1">
      <alignment vertical="top"/>
      <protection hidden="1"/>
    </xf>
    <xf numFmtId="0" fontId="0" fillId="0" borderId="15" xfId="0" applyFont="1" applyBorder="1" applyAlignment="1" applyProtection="1">
      <alignment vertical="top"/>
      <protection hidden="1"/>
    </xf>
    <xf numFmtId="0" fontId="0" fillId="0" borderId="16" xfId="0" applyFont="1" applyBorder="1" applyAlignment="1" applyProtection="1">
      <alignment vertical="top"/>
      <protection hidden="1"/>
    </xf>
    <xf numFmtId="0" fontId="3" fillId="0" borderId="17" xfId="0" applyFont="1" applyBorder="1" applyAlignment="1" applyProtection="1">
      <alignment vertical="top"/>
      <protection hidden="1"/>
    </xf>
    <xf numFmtId="0" fontId="0" fillId="0" borderId="0" xfId="0" applyFont="1" applyBorder="1" applyAlignment="1" applyProtection="1">
      <alignment/>
      <protection hidden="1"/>
    </xf>
    <xf numFmtId="0" fontId="0" fillId="0" borderId="18" xfId="0" applyFont="1" applyBorder="1" applyAlignment="1" applyProtection="1">
      <alignment/>
      <protection hidden="1"/>
    </xf>
    <xf numFmtId="0" fontId="0" fillId="0" borderId="14" xfId="0" applyFont="1" applyBorder="1" applyAlignment="1" applyProtection="1">
      <alignment horizontal="center" wrapText="1"/>
      <protection hidden="1"/>
    </xf>
    <xf numFmtId="0" fontId="0" fillId="0" borderId="15" xfId="0" applyFont="1" applyBorder="1" applyAlignment="1" applyProtection="1">
      <alignment horizontal="center" wrapText="1"/>
      <protection hidden="1"/>
    </xf>
    <xf numFmtId="0" fontId="0" fillId="0" borderId="16" xfId="0" applyFont="1" applyBorder="1" applyAlignment="1" applyProtection="1">
      <alignment horizontal="center" wrapText="1"/>
      <protection hidden="1"/>
    </xf>
    <xf numFmtId="0" fontId="1" fillId="33" borderId="19" xfId="0" applyFont="1" applyFill="1" applyBorder="1" applyAlignment="1" applyProtection="1">
      <alignment vertical="top"/>
      <protection hidden="1"/>
    </xf>
    <xf numFmtId="0" fontId="0" fillId="33" borderId="12" xfId="0" applyFont="1" applyFill="1" applyBorder="1" applyAlignment="1" applyProtection="1">
      <alignment horizontal="center" vertical="center" wrapText="1"/>
      <protection hidden="1"/>
    </xf>
    <xf numFmtId="0" fontId="0" fillId="33" borderId="10" xfId="0" applyFont="1" applyFill="1" applyBorder="1" applyAlignment="1" applyProtection="1">
      <alignment horizontal="center" wrapText="1"/>
      <protection hidden="1"/>
    </xf>
    <xf numFmtId="0" fontId="4" fillId="0" borderId="0" xfId="0" applyFont="1" applyAlignment="1" applyProtection="1">
      <alignment horizontal="center" vertical="top"/>
      <protection hidden="1"/>
    </xf>
    <xf numFmtId="0" fontId="0" fillId="0" borderId="0" xfId="0" applyFont="1" applyAlignment="1" applyProtection="1">
      <alignment horizontal="center"/>
      <protection hidden="1"/>
    </xf>
    <xf numFmtId="0" fontId="7" fillId="0" borderId="0" xfId="0" applyFont="1" applyAlignment="1" applyProtection="1">
      <alignment horizontal="justify" vertical="top" wrapText="1"/>
      <protection hidden="1"/>
    </xf>
    <xf numFmtId="0" fontId="0" fillId="0" borderId="0" xfId="0" applyFont="1" applyAlignment="1" applyProtection="1">
      <alignment vertical="top" wrapText="1"/>
      <protection hidden="1"/>
    </xf>
    <xf numFmtId="0" fontId="19" fillId="33" borderId="12" xfId="0" applyFont="1" applyFill="1" applyBorder="1" applyAlignment="1" applyProtection="1">
      <alignment vertical="top" wrapText="1" shrinkToFit="1"/>
      <protection hidden="1"/>
    </xf>
    <xf numFmtId="0" fontId="19" fillId="0" borderId="10" xfId="0" applyFont="1" applyBorder="1" applyAlignment="1" applyProtection="1">
      <alignment vertical="top" wrapText="1" shrinkToFit="1"/>
      <protection hidden="1"/>
    </xf>
    <xf numFmtId="0" fontId="19" fillId="0" borderId="14" xfId="0" applyFont="1" applyBorder="1" applyAlignment="1" applyProtection="1">
      <alignment vertical="top" wrapText="1" shrinkToFit="1"/>
      <protection hidden="1"/>
    </xf>
    <xf numFmtId="0" fontId="19" fillId="0" borderId="15" xfId="0" applyFont="1" applyBorder="1" applyAlignment="1" applyProtection="1">
      <alignment vertical="top" wrapText="1" shrinkToFit="1"/>
      <protection hidden="1"/>
    </xf>
    <xf numFmtId="0" fontId="0" fillId="33" borderId="12" xfId="0" applyFont="1" applyFill="1" applyBorder="1" applyAlignment="1" applyProtection="1">
      <alignment vertical="top" wrapText="1"/>
      <protection hidden="1"/>
    </xf>
    <xf numFmtId="0" fontId="10" fillId="0" borderId="0" xfId="0" applyFont="1" applyBorder="1" applyAlignment="1" applyProtection="1">
      <alignment horizontal="center"/>
      <protection hidden="1" locked="0"/>
    </xf>
    <xf numFmtId="0" fontId="0" fillId="0" borderId="0" xfId="0" applyAlignment="1" applyProtection="1">
      <alignment/>
      <protection hidden="1" locked="0"/>
    </xf>
    <xf numFmtId="0" fontId="0" fillId="0" borderId="17" xfId="0" applyFont="1" applyBorder="1" applyAlignment="1" applyProtection="1">
      <alignment vertical="top" wrapText="1"/>
      <protection hidden="1"/>
    </xf>
    <xf numFmtId="0" fontId="3" fillId="33" borderId="12" xfId="0" applyFont="1" applyFill="1" applyBorder="1" applyAlignment="1" applyProtection="1">
      <alignment vertical="top" wrapText="1"/>
      <protection hidden="1"/>
    </xf>
    <xf numFmtId="0" fontId="3" fillId="33" borderId="10" xfId="0" applyFont="1" applyFill="1" applyBorder="1" applyAlignment="1" applyProtection="1">
      <alignment vertical="top" wrapText="1"/>
      <protection hidden="1"/>
    </xf>
    <xf numFmtId="0" fontId="0" fillId="0" borderId="15" xfId="0" applyFont="1" applyBorder="1" applyAlignment="1" applyProtection="1">
      <alignment vertical="top" wrapText="1"/>
      <protection hidden="1"/>
    </xf>
    <xf numFmtId="0" fontId="2" fillId="33" borderId="31" xfId="0" applyFont="1" applyFill="1" applyBorder="1" applyAlignment="1" applyProtection="1">
      <alignment wrapText="1"/>
      <protection hidden="1"/>
    </xf>
    <xf numFmtId="0" fontId="1" fillId="33" borderId="10" xfId="0" applyFont="1" applyFill="1" applyBorder="1" applyAlignment="1" applyProtection="1">
      <alignment vertical="top" wrapText="1"/>
      <protection hidden="1"/>
    </xf>
    <xf numFmtId="0" fontId="1" fillId="33" borderId="11" xfId="0" applyFont="1" applyFill="1" applyBorder="1" applyAlignment="1" applyProtection="1">
      <alignment vertical="top" wrapText="1"/>
      <protection hidden="1"/>
    </xf>
    <xf numFmtId="0" fontId="0" fillId="33" borderId="15" xfId="0" applyFont="1" applyFill="1" applyBorder="1" applyAlignment="1" applyProtection="1">
      <alignment vertical="top" wrapText="1"/>
      <protection hidden="1"/>
    </xf>
    <xf numFmtId="0" fontId="0" fillId="33" borderId="16" xfId="0" applyFont="1" applyFill="1" applyBorder="1" applyAlignment="1" applyProtection="1">
      <alignment vertical="top" wrapText="1"/>
      <protection hidden="1"/>
    </xf>
    <xf numFmtId="4" fontId="0" fillId="0" borderId="14" xfId="0" applyNumberFormat="1" applyBorder="1" applyAlignment="1" applyProtection="1">
      <alignment horizontal="right"/>
      <protection hidden="1"/>
    </xf>
    <xf numFmtId="4" fontId="0" fillId="0" borderId="15" xfId="0" applyNumberFormat="1" applyBorder="1" applyAlignment="1" applyProtection="1">
      <alignment horizontal="right"/>
      <protection hidden="1"/>
    </xf>
    <xf numFmtId="4" fontId="0" fillId="0" borderId="16" xfId="0" applyNumberFormat="1" applyBorder="1" applyAlignment="1" applyProtection="1">
      <alignment horizontal="right"/>
      <protection hidden="1"/>
    </xf>
    <xf numFmtId="0" fontId="2" fillId="0" borderId="19" xfId="0" applyFont="1" applyBorder="1" applyAlignment="1" applyProtection="1">
      <alignment horizontal="center" vertical="center" wrapText="1"/>
      <protection hidden="1"/>
    </xf>
    <xf numFmtId="0" fontId="2" fillId="0" borderId="20" xfId="0" applyFont="1" applyBorder="1" applyAlignment="1" applyProtection="1">
      <alignment horizontal="center" vertical="center" wrapText="1"/>
      <protection hidden="1"/>
    </xf>
    <xf numFmtId="184" fontId="10" fillId="0" borderId="17" xfId="0" applyNumberFormat="1" applyFont="1" applyBorder="1" applyAlignment="1" applyProtection="1">
      <alignment horizontal="center" vertical="top"/>
      <protection hidden="1" locked="0"/>
    </xf>
    <xf numFmtId="0" fontId="0" fillId="0" borderId="0" xfId="0" applyAlignment="1" applyProtection="1">
      <alignment horizontal="center"/>
      <protection hidden="1" locked="0"/>
    </xf>
    <xf numFmtId="0" fontId="0" fillId="0" borderId="15" xfId="0" applyFont="1" applyBorder="1" applyAlignment="1" applyProtection="1">
      <alignment wrapText="1"/>
      <protection hidden="1" locked="0"/>
    </xf>
    <xf numFmtId="0" fontId="0" fillId="0" borderId="16" xfId="0" applyFont="1" applyBorder="1" applyAlignment="1" applyProtection="1">
      <alignment wrapText="1"/>
      <protection hidden="1" locked="0"/>
    </xf>
    <xf numFmtId="0" fontId="3" fillId="33" borderId="31" xfId="0" applyFont="1" applyFill="1" applyBorder="1" applyAlignment="1" applyProtection="1">
      <alignment vertical="top" wrapText="1"/>
      <protection hidden="1"/>
    </xf>
    <xf numFmtId="0" fontId="3" fillId="33" borderId="19" xfId="0" applyFont="1" applyFill="1" applyBorder="1" applyAlignment="1" applyProtection="1">
      <alignment vertical="top" wrapText="1"/>
      <protection hidden="1"/>
    </xf>
    <xf numFmtId="0" fontId="0" fillId="0" borderId="19" xfId="0" applyFont="1" applyBorder="1" applyAlignment="1" applyProtection="1">
      <alignment/>
      <protection hidden="1"/>
    </xf>
    <xf numFmtId="183" fontId="10" fillId="0" borderId="17" xfId="0" applyNumberFormat="1" applyFont="1" applyBorder="1" applyAlignment="1" applyProtection="1">
      <alignment horizontal="center" wrapText="1"/>
      <protection hidden="1" locked="0"/>
    </xf>
    <xf numFmtId="0" fontId="0" fillId="0" borderId="18" xfId="0" applyBorder="1" applyAlignment="1" applyProtection="1">
      <alignment/>
      <protection hidden="1" locked="0"/>
    </xf>
    <xf numFmtId="0" fontId="0" fillId="0" borderId="17" xfId="0" applyBorder="1" applyAlignment="1" applyProtection="1">
      <alignment/>
      <protection hidden="1" locked="0"/>
    </xf>
    <xf numFmtId="49" fontId="1" fillId="0" borderId="17" xfId="0" applyNumberFormat="1" applyFont="1" applyBorder="1" applyAlignment="1" applyProtection="1">
      <alignment horizontal="left" vertical="center" shrinkToFit="1"/>
      <protection hidden="1" locked="0"/>
    </xf>
    <xf numFmtId="0" fontId="0" fillId="0" borderId="0" xfId="0" applyFont="1" applyBorder="1" applyAlignment="1" applyProtection="1">
      <alignment horizontal="left" shrinkToFit="1"/>
      <protection hidden="1" locked="0"/>
    </xf>
    <xf numFmtId="0" fontId="0" fillId="0" borderId="18" xfId="0" applyFont="1" applyBorder="1" applyAlignment="1" applyProtection="1">
      <alignment horizontal="left" shrinkToFit="1"/>
      <protection hidden="1" locked="0"/>
    </xf>
    <xf numFmtId="0" fontId="0" fillId="0" borderId="17" xfId="0" applyFont="1" applyBorder="1" applyAlignment="1" applyProtection="1">
      <alignment horizontal="left" shrinkToFit="1"/>
      <protection hidden="1" locked="0"/>
    </xf>
    <xf numFmtId="0" fontId="0" fillId="0" borderId="14" xfId="0" applyFont="1" applyBorder="1" applyAlignment="1" applyProtection="1">
      <alignment horizontal="left" shrinkToFit="1"/>
      <protection hidden="1" locked="0"/>
    </xf>
    <xf numFmtId="0" fontId="0" fillId="0" borderId="15" xfId="0" applyFont="1" applyBorder="1" applyAlignment="1" applyProtection="1">
      <alignment horizontal="left" shrinkToFit="1"/>
      <protection hidden="1" locked="0"/>
    </xf>
    <xf numFmtId="0" fontId="0" fillId="0" borderId="16" xfId="0" applyFont="1" applyBorder="1" applyAlignment="1" applyProtection="1">
      <alignment horizontal="left" shrinkToFit="1"/>
      <protection hidden="1" locked="0"/>
    </xf>
    <xf numFmtId="178" fontId="10" fillId="0" borderId="14" xfId="0" applyNumberFormat="1" applyFont="1" applyBorder="1" applyAlignment="1" applyProtection="1">
      <alignment horizontal="center" vertical="center" wrapText="1"/>
      <protection hidden="1"/>
    </xf>
    <xf numFmtId="0" fontId="0" fillId="0" borderId="25" xfId="0" applyFont="1" applyBorder="1" applyAlignment="1" applyProtection="1">
      <alignment vertical="top" wrapText="1"/>
      <protection hidden="1"/>
    </xf>
    <xf numFmtId="0" fontId="0" fillId="0" borderId="34" xfId="0" applyFont="1" applyBorder="1" applyAlignment="1" applyProtection="1">
      <alignment vertical="top" wrapText="1"/>
      <protection hidden="1"/>
    </xf>
    <xf numFmtId="0" fontId="0" fillId="0" borderId="10" xfId="0" applyBorder="1" applyAlignment="1" applyProtection="1">
      <alignment wrapText="1"/>
      <protection hidden="1"/>
    </xf>
    <xf numFmtId="0" fontId="11" fillId="0" borderId="14" xfId="44" applyBorder="1" applyAlignment="1" applyProtection="1">
      <alignment horizontal="left" vertical="center" shrinkToFit="1"/>
      <protection hidden="1" locked="0"/>
    </xf>
    <xf numFmtId="0" fontId="0" fillId="0" borderId="15" xfId="0" applyBorder="1" applyAlignment="1">
      <alignment horizontal="left" vertical="center" shrinkToFit="1"/>
    </xf>
    <xf numFmtId="0" fontId="0" fillId="0" borderId="16" xfId="0" applyBorder="1" applyAlignment="1">
      <alignment horizontal="left" vertical="center" shrinkToFit="1"/>
    </xf>
    <xf numFmtId="0" fontId="1" fillId="33" borderId="12" xfId="0" applyFont="1" applyFill="1" applyBorder="1" applyAlignment="1" applyProtection="1">
      <alignment/>
      <protection hidden="1"/>
    </xf>
    <xf numFmtId="0" fontId="1" fillId="33" borderId="10" xfId="0" applyFont="1" applyFill="1" applyBorder="1" applyAlignment="1" applyProtection="1">
      <alignment/>
      <protection hidden="1"/>
    </xf>
    <xf numFmtId="0" fontId="1" fillId="33" borderId="11" xfId="0" applyFont="1" applyFill="1" applyBorder="1" applyAlignment="1" applyProtection="1">
      <alignment/>
      <protection hidden="1"/>
    </xf>
    <xf numFmtId="4" fontId="1" fillId="0" borderId="15" xfId="0" applyNumberFormat="1" applyFont="1" applyBorder="1" applyAlignment="1" applyProtection="1">
      <alignment horizontal="right" shrinkToFit="1"/>
      <protection hidden="1" locked="0"/>
    </xf>
    <xf numFmtId="4" fontId="1" fillId="0" borderId="16" xfId="0" applyNumberFormat="1" applyFont="1" applyBorder="1" applyAlignment="1" applyProtection="1">
      <alignment horizontal="right" shrinkToFit="1"/>
      <protection hidden="1" locked="0"/>
    </xf>
    <xf numFmtId="0" fontId="19" fillId="33" borderId="21" xfId="0" applyFont="1" applyFill="1" applyBorder="1" applyAlignment="1" applyProtection="1">
      <alignment vertical="top" wrapText="1"/>
      <protection hidden="1"/>
    </xf>
    <xf numFmtId="0" fontId="19" fillId="33" borderId="21" xfId="0" applyFont="1" applyFill="1" applyBorder="1" applyAlignment="1" applyProtection="1">
      <alignment vertical="top"/>
      <protection hidden="1"/>
    </xf>
    <xf numFmtId="0" fontId="0" fillId="0" borderId="0" xfId="0" applyBorder="1" applyAlignment="1" applyProtection="1">
      <alignment shrinkToFit="1"/>
      <protection hidden="1" locked="0"/>
    </xf>
    <xf numFmtId="0" fontId="0" fillId="0" borderId="17" xfId="0" applyBorder="1" applyAlignment="1">
      <alignment horizontal="right" shrinkToFit="1"/>
    </xf>
    <xf numFmtId="0" fontId="0" fillId="0" borderId="0" xfId="0" applyAlignment="1">
      <alignment horizontal="right" shrinkToFit="1"/>
    </xf>
    <xf numFmtId="0" fontId="0" fillId="0" borderId="18" xfId="0" applyBorder="1" applyAlignment="1">
      <alignment horizontal="right" shrinkToFit="1"/>
    </xf>
    <xf numFmtId="0" fontId="0" fillId="0" borderId="14" xfId="0" applyBorder="1" applyAlignment="1">
      <alignment horizontal="right" shrinkToFit="1"/>
    </xf>
    <xf numFmtId="0" fontId="0" fillId="0" borderId="15" xfId="0" applyBorder="1" applyAlignment="1">
      <alignment horizontal="right" shrinkToFit="1"/>
    </xf>
    <xf numFmtId="0" fontId="0" fillId="0" borderId="16" xfId="0" applyBorder="1" applyAlignment="1">
      <alignment horizontal="right" shrinkToFit="1"/>
    </xf>
    <xf numFmtId="4" fontId="0" fillId="0" borderId="14" xfId="60" applyNumberFormat="1" applyFont="1" applyBorder="1" applyAlignment="1" applyProtection="1">
      <alignment horizontal="right" vertical="center" wrapText="1"/>
      <protection hidden="1"/>
    </xf>
    <xf numFmtId="4" fontId="0" fillId="0" borderId="15" xfId="0" applyNumberFormat="1" applyFont="1" applyBorder="1" applyAlignment="1" applyProtection="1">
      <alignment horizontal="right" wrapText="1"/>
      <protection hidden="1"/>
    </xf>
    <xf numFmtId="4" fontId="0" fillId="0" borderId="16" xfId="0" applyNumberFormat="1" applyFont="1" applyBorder="1" applyAlignment="1" applyProtection="1">
      <alignment horizontal="right" wrapText="1"/>
      <protection hidden="1"/>
    </xf>
    <xf numFmtId="0" fontId="0" fillId="0" borderId="17" xfId="0" applyBorder="1" applyAlignment="1">
      <alignment horizontal="right" wrapText="1"/>
    </xf>
    <xf numFmtId="0" fontId="0" fillId="0" borderId="0" xfId="0" applyAlignment="1">
      <alignment horizontal="right" wrapText="1"/>
    </xf>
    <xf numFmtId="0" fontId="0" fillId="0" borderId="18" xfId="0" applyBorder="1" applyAlignment="1">
      <alignment horizontal="right" wrapText="1"/>
    </xf>
    <xf numFmtId="0" fontId="0" fillId="0" borderId="14" xfId="0" applyBorder="1" applyAlignment="1">
      <alignment horizontal="right" wrapText="1"/>
    </xf>
    <xf numFmtId="0" fontId="0" fillId="0" borderId="15" xfId="0" applyBorder="1" applyAlignment="1">
      <alignment horizontal="right" wrapText="1"/>
    </xf>
    <xf numFmtId="0" fontId="0" fillId="0" borderId="16" xfId="0" applyBorder="1" applyAlignment="1">
      <alignment horizontal="right" wrapText="1"/>
    </xf>
    <xf numFmtId="4" fontId="0" fillId="0" borderId="0" xfId="0" applyNumberFormat="1" applyAlignment="1" applyProtection="1">
      <alignment horizontal="right"/>
      <protection hidden="1"/>
    </xf>
    <xf numFmtId="4" fontId="0" fillId="0" borderId="18" xfId="0" applyNumberFormat="1" applyBorder="1" applyAlignment="1" applyProtection="1">
      <alignment horizontal="right"/>
      <protection hidden="1"/>
    </xf>
    <xf numFmtId="4" fontId="0" fillId="0" borderId="17" xfId="0" applyNumberFormat="1" applyBorder="1" applyAlignment="1" applyProtection="1">
      <alignment horizontal="right"/>
      <protection hidden="1"/>
    </xf>
    <xf numFmtId="0" fontId="0" fillId="0" borderId="0" xfId="0" applyFont="1" applyBorder="1" applyAlignment="1" applyProtection="1">
      <alignment horizontal="center" vertical="center" shrinkToFit="1"/>
      <protection hidden="1" locked="0"/>
    </xf>
    <xf numFmtId="0" fontId="0" fillId="0" borderId="18" xfId="0" applyFont="1" applyBorder="1" applyAlignment="1" applyProtection="1">
      <alignment horizontal="center" vertical="center" shrinkToFit="1"/>
      <protection hidden="1" locked="0"/>
    </xf>
    <xf numFmtId="0" fontId="0" fillId="0" borderId="17" xfId="0" applyBorder="1" applyAlignment="1">
      <alignment horizontal="center" vertical="center" shrinkToFit="1"/>
    </xf>
    <xf numFmtId="0" fontId="0" fillId="0" borderId="0" xfId="0" applyAlignment="1">
      <alignment horizontal="center" vertical="center" shrinkToFit="1"/>
    </xf>
    <xf numFmtId="0" fontId="0" fillId="0" borderId="18" xfId="0"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4" fontId="0" fillId="0" borderId="0" xfId="0" applyNumberFormat="1" applyAlignment="1" applyProtection="1">
      <alignment horizontal="right"/>
      <protection hidden="1" locked="0"/>
    </xf>
    <xf numFmtId="4" fontId="0" fillId="0" borderId="18" xfId="0" applyNumberFormat="1" applyBorder="1" applyAlignment="1" applyProtection="1">
      <alignment horizontal="right"/>
      <protection hidden="1" locked="0"/>
    </xf>
    <xf numFmtId="4" fontId="0" fillId="0" borderId="14" xfId="0" applyNumberFormat="1" applyBorder="1" applyAlignment="1" applyProtection="1">
      <alignment horizontal="right"/>
      <protection hidden="1" locked="0"/>
    </xf>
    <xf numFmtId="4" fontId="0" fillId="0" borderId="15" xfId="0" applyNumberFormat="1" applyBorder="1" applyAlignment="1" applyProtection="1">
      <alignment horizontal="right"/>
      <protection hidden="1" locked="0"/>
    </xf>
    <xf numFmtId="4" fontId="0" fillId="0" borderId="16" xfId="0" applyNumberFormat="1" applyBorder="1" applyAlignment="1" applyProtection="1">
      <alignment horizontal="right"/>
      <protection hidden="1" locked="0"/>
    </xf>
    <xf numFmtId="44" fontId="1" fillId="0" borderId="14" xfId="60" applyFont="1" applyBorder="1" applyAlignment="1" applyProtection="1">
      <alignment horizontal="center" vertical="center" shrinkToFit="1"/>
      <protection hidden="1" locked="0"/>
    </xf>
    <xf numFmtId="0" fontId="1" fillId="0" borderId="15" xfId="0" applyFont="1" applyBorder="1" applyAlignment="1" applyProtection="1">
      <alignment horizontal="center" vertical="center" shrinkToFit="1"/>
      <protection hidden="1" locked="0"/>
    </xf>
    <xf numFmtId="0" fontId="1" fillId="0" borderId="16" xfId="0" applyFont="1" applyBorder="1" applyAlignment="1" applyProtection="1">
      <alignment horizontal="center" vertical="center" shrinkToFit="1"/>
      <protection hidden="1" locked="0"/>
    </xf>
    <xf numFmtId="0" fontId="0" fillId="0" borderId="0" xfId="0" applyFont="1" applyBorder="1" applyAlignment="1" applyProtection="1">
      <alignment horizontal="center" vertical="center"/>
      <protection hidden="1"/>
    </xf>
    <xf numFmtId="0" fontId="0" fillId="0" borderId="18" xfId="0" applyFont="1" applyBorder="1" applyAlignment="1" applyProtection="1">
      <alignment horizontal="center" vertical="center"/>
      <protection hidden="1"/>
    </xf>
    <xf numFmtId="44" fontId="0" fillId="0" borderId="14" xfId="60" applyFont="1" applyBorder="1" applyAlignment="1" applyProtection="1">
      <alignment horizontal="center" vertical="center"/>
      <protection hidden="1"/>
    </xf>
    <xf numFmtId="0" fontId="0" fillId="0" borderId="15" xfId="0" applyFont="1" applyBorder="1" applyAlignment="1" applyProtection="1">
      <alignment horizontal="center" vertical="center"/>
      <protection hidden="1"/>
    </xf>
    <xf numFmtId="0" fontId="3" fillId="0" borderId="0" xfId="0" applyFont="1" applyBorder="1" applyAlignment="1" applyProtection="1">
      <alignment horizontal="left" vertical="center" wrapText="1"/>
      <protection hidden="1"/>
    </xf>
    <xf numFmtId="0" fontId="3" fillId="33" borderId="12" xfId="0" applyFont="1" applyFill="1" applyBorder="1" applyAlignment="1" applyProtection="1">
      <alignment horizontal="left" vertical="center" wrapText="1"/>
      <protection hidden="1"/>
    </xf>
    <xf numFmtId="0" fontId="3" fillId="33" borderId="10" xfId="0" applyFont="1" applyFill="1" applyBorder="1" applyAlignment="1" applyProtection="1">
      <alignment horizontal="left" vertical="center" wrapText="1"/>
      <protection hidden="1"/>
    </xf>
    <xf numFmtId="0" fontId="3" fillId="33" borderId="17" xfId="0" applyFont="1" applyFill="1" applyBorder="1" applyAlignment="1" applyProtection="1">
      <alignment horizontal="left" vertical="center" wrapText="1"/>
      <protection hidden="1"/>
    </xf>
    <xf numFmtId="0" fontId="3" fillId="33" borderId="0" xfId="0" applyFont="1" applyFill="1" applyBorder="1" applyAlignment="1" applyProtection="1">
      <alignment horizontal="left" vertical="center" wrapText="1"/>
      <protection hidden="1"/>
    </xf>
    <xf numFmtId="0" fontId="0" fillId="33" borderId="19" xfId="0" applyFont="1" applyFill="1" applyBorder="1" applyAlignment="1" applyProtection="1">
      <alignment horizontal="center" vertical="center" wrapText="1"/>
      <protection hidden="1"/>
    </xf>
    <xf numFmtId="0" fontId="0" fillId="33" borderId="20" xfId="0" applyFont="1" applyFill="1" applyBorder="1" applyAlignment="1" applyProtection="1">
      <alignment horizontal="center" vertical="center" wrapText="1"/>
      <protection hidden="1"/>
    </xf>
    <xf numFmtId="0" fontId="3" fillId="33" borderId="51" xfId="0" applyFont="1" applyFill="1" applyBorder="1" applyAlignment="1" applyProtection="1">
      <alignment wrapText="1"/>
      <protection hidden="1"/>
    </xf>
    <xf numFmtId="0" fontId="0" fillId="0" borderId="51" xfId="0" applyFont="1" applyBorder="1" applyAlignment="1" applyProtection="1">
      <alignment wrapText="1"/>
      <protection hidden="1"/>
    </xf>
    <xf numFmtId="0" fontId="4" fillId="0" borderId="0" xfId="0" applyFont="1" applyBorder="1" applyAlignment="1" applyProtection="1">
      <alignment horizontal="center" wrapText="1"/>
      <protection hidden="1" locked="0"/>
    </xf>
    <xf numFmtId="0" fontId="4" fillId="0" borderId="0" xfId="0" applyFont="1" applyAlignment="1" applyProtection="1">
      <alignment horizontal="center" wrapText="1"/>
      <protection hidden="1" locked="0"/>
    </xf>
    <xf numFmtId="0" fontId="3" fillId="33" borderId="12" xfId="0" applyFont="1" applyFill="1" applyBorder="1" applyAlignment="1" applyProtection="1">
      <alignment horizontal="justify" wrapText="1"/>
      <protection hidden="1"/>
    </xf>
    <xf numFmtId="0" fontId="0" fillId="33" borderId="10" xfId="0" applyFill="1" applyBorder="1" applyAlignment="1" applyProtection="1">
      <alignment horizontal="justify" wrapText="1"/>
      <protection hidden="1"/>
    </xf>
    <xf numFmtId="0" fontId="0" fillId="33" borderId="11" xfId="0" applyFill="1" applyBorder="1" applyAlignment="1" applyProtection="1">
      <alignment horizontal="justify" wrapText="1"/>
      <protection hidden="1"/>
    </xf>
    <xf numFmtId="0" fontId="0" fillId="33" borderId="14" xfId="0" applyFill="1" applyBorder="1" applyAlignment="1" applyProtection="1">
      <alignment horizontal="justify" wrapText="1"/>
      <protection hidden="1"/>
    </xf>
    <xf numFmtId="0" fontId="0" fillId="33" borderId="15" xfId="0" applyFill="1" applyBorder="1" applyAlignment="1" applyProtection="1">
      <alignment horizontal="justify" wrapText="1"/>
      <protection hidden="1"/>
    </xf>
    <xf numFmtId="0" fontId="0" fillId="33" borderId="16" xfId="0" applyFill="1" applyBorder="1" applyAlignment="1" applyProtection="1">
      <alignment horizontal="justify" wrapText="1"/>
      <protection hidden="1"/>
    </xf>
    <xf numFmtId="0" fontId="1" fillId="0" borderId="0" xfId="0" applyFont="1" applyBorder="1" applyAlignment="1" applyProtection="1">
      <alignment horizontal="left" shrinkToFit="1"/>
      <protection hidden="1" locked="0"/>
    </xf>
    <xf numFmtId="0" fontId="0" fillId="0" borderId="0" xfId="0" applyFont="1" applyAlignment="1" applyProtection="1">
      <alignment horizontal="left" shrinkToFit="1"/>
      <protection hidden="1" locked="0"/>
    </xf>
    <xf numFmtId="0" fontId="3" fillId="33" borderId="14" xfId="0" applyFont="1" applyFill="1" applyBorder="1" applyAlignment="1" applyProtection="1">
      <alignment/>
      <protection hidden="1"/>
    </xf>
    <xf numFmtId="0" fontId="3" fillId="33" borderId="15" xfId="0" applyFont="1" applyFill="1" applyBorder="1" applyAlignment="1" applyProtection="1">
      <alignment/>
      <protection hidden="1"/>
    </xf>
    <xf numFmtId="0" fontId="3" fillId="33" borderId="16" xfId="0" applyFont="1" applyFill="1" applyBorder="1" applyAlignment="1" applyProtection="1">
      <alignment/>
      <protection hidden="1"/>
    </xf>
    <xf numFmtId="0" fontId="3" fillId="33" borderId="10" xfId="0" applyFont="1" applyFill="1" applyBorder="1" applyAlignment="1" applyProtection="1">
      <alignment vertical="center" wrapText="1"/>
      <protection hidden="1"/>
    </xf>
    <xf numFmtId="0" fontId="0" fillId="0" borderId="17" xfId="0" applyFont="1" applyBorder="1" applyAlignment="1" applyProtection="1">
      <alignment/>
      <protection hidden="1"/>
    </xf>
    <xf numFmtId="0" fontId="0" fillId="0" borderId="0" xfId="0" applyFont="1" applyBorder="1" applyAlignment="1" applyProtection="1">
      <alignment/>
      <protection hidden="1"/>
    </xf>
    <xf numFmtId="0" fontId="1" fillId="0" borderId="14" xfId="0" applyFont="1" applyBorder="1" applyAlignment="1" applyProtection="1">
      <alignment horizontal="left" wrapText="1"/>
      <protection hidden="1" locked="0"/>
    </xf>
    <xf numFmtId="0" fontId="1" fillId="0" borderId="15" xfId="0" applyFont="1" applyBorder="1" applyAlignment="1" applyProtection="1">
      <alignment horizontal="left" wrapText="1"/>
      <protection hidden="1" locked="0"/>
    </xf>
    <xf numFmtId="0" fontId="1" fillId="0" borderId="16" xfId="0" applyFont="1" applyBorder="1" applyAlignment="1" applyProtection="1">
      <alignment horizontal="left" wrapText="1"/>
      <protection hidden="1" locked="0"/>
    </xf>
    <xf numFmtId="0" fontId="1" fillId="33" borderId="10" xfId="0" applyFont="1" applyFill="1" applyBorder="1" applyAlignment="1" applyProtection="1">
      <alignment vertical="top"/>
      <protection hidden="1"/>
    </xf>
    <xf numFmtId="0" fontId="1" fillId="33" borderId="11" xfId="0" applyFont="1" applyFill="1" applyBorder="1" applyAlignment="1" applyProtection="1">
      <alignment vertical="top"/>
      <protection hidden="1"/>
    </xf>
    <xf numFmtId="0" fontId="3" fillId="33" borderId="17" xfId="0" applyFont="1" applyFill="1" applyBorder="1" applyAlignment="1" applyProtection="1">
      <alignment vertical="center"/>
      <protection hidden="1"/>
    </xf>
    <xf numFmtId="0" fontId="3" fillId="33" borderId="0" xfId="0" applyFont="1" applyFill="1" applyBorder="1" applyAlignment="1" applyProtection="1">
      <alignment vertical="center"/>
      <protection hidden="1"/>
    </xf>
    <xf numFmtId="0" fontId="0" fillId="0" borderId="0" xfId="0" applyFont="1" applyBorder="1" applyAlignment="1" applyProtection="1">
      <alignment vertical="center"/>
      <protection hidden="1"/>
    </xf>
    <xf numFmtId="0" fontId="0" fillId="0" borderId="0" xfId="0" applyFont="1" applyBorder="1" applyAlignment="1" applyProtection="1">
      <alignment horizontal="right" vertical="center" shrinkToFit="1"/>
      <protection locked="0"/>
    </xf>
    <xf numFmtId="0" fontId="0" fillId="0" borderId="18" xfId="0" applyFont="1" applyBorder="1" applyAlignment="1" applyProtection="1">
      <alignment horizontal="right" vertical="center" shrinkToFit="1"/>
      <protection locked="0"/>
    </xf>
    <xf numFmtId="0" fontId="0" fillId="0" borderId="0" xfId="0" applyAlignment="1" applyProtection="1">
      <alignment shrinkToFit="1"/>
      <protection locked="0"/>
    </xf>
    <xf numFmtId="0" fontId="29" fillId="41" borderId="0" xfId="0" applyFont="1" applyFill="1" applyBorder="1" applyAlignment="1" applyProtection="1">
      <alignment horizontal="center" vertical="center" wrapText="1"/>
      <protection hidden="1"/>
    </xf>
    <xf numFmtId="0" fontId="29" fillId="41" borderId="0" xfId="0" applyFont="1" applyFill="1" applyAlignment="1">
      <alignment wrapText="1"/>
    </xf>
    <xf numFmtId="0" fontId="29" fillId="41" borderId="0" xfId="0" applyFont="1" applyFill="1" applyAlignment="1">
      <alignment/>
    </xf>
    <xf numFmtId="0" fontId="1" fillId="0" borderId="0" xfId="0" applyFont="1" applyBorder="1" applyAlignment="1" applyProtection="1">
      <alignment vertical="top" wrapText="1"/>
      <protection hidden="1"/>
    </xf>
    <xf numFmtId="0" fontId="2" fillId="0" borderId="0" xfId="0" applyFont="1" applyBorder="1" applyAlignment="1" applyProtection="1">
      <alignment vertical="top" wrapText="1"/>
      <protection hidden="1"/>
    </xf>
    <xf numFmtId="0" fontId="0" fillId="0" borderId="0" xfId="0" applyFont="1" applyBorder="1" applyAlignment="1" applyProtection="1">
      <alignment vertical="top" wrapText="1"/>
      <protection hidden="1"/>
    </xf>
    <xf numFmtId="0" fontId="3" fillId="0" borderId="0" xfId="0" applyFont="1" applyBorder="1" applyAlignment="1" applyProtection="1">
      <alignment/>
      <protection hidden="1" locked="0"/>
    </xf>
    <xf numFmtId="0" fontId="0" fillId="33" borderId="17" xfId="0" applyFont="1" applyFill="1" applyBorder="1" applyAlignment="1" applyProtection="1">
      <alignment wrapText="1"/>
      <protection hidden="1"/>
    </xf>
    <xf numFmtId="0" fontId="0" fillId="33" borderId="14" xfId="0" applyFont="1" applyFill="1" applyBorder="1" applyAlignment="1" applyProtection="1">
      <alignment wrapText="1"/>
      <protection hidden="1"/>
    </xf>
    <xf numFmtId="0" fontId="3" fillId="0" borderId="17" xfId="0" applyFont="1" applyBorder="1" applyAlignment="1" applyProtection="1">
      <alignment/>
      <protection hidden="1" locked="0"/>
    </xf>
    <xf numFmtId="49" fontId="1" fillId="0" borderId="0" xfId="0" applyNumberFormat="1" applyFont="1" applyAlignment="1" applyProtection="1">
      <alignment horizontal="left" shrinkToFit="1"/>
      <protection hidden="1" locked="0"/>
    </xf>
    <xf numFmtId="0" fontId="1" fillId="33" borderId="31" xfId="0" applyFont="1" applyFill="1" applyBorder="1" applyAlignment="1" applyProtection="1">
      <alignment wrapText="1"/>
      <protection hidden="1"/>
    </xf>
    <xf numFmtId="0" fontId="0" fillId="0" borderId="20" xfId="0" applyFont="1" applyBorder="1" applyAlignment="1" applyProtection="1">
      <alignment/>
      <protection hidden="1"/>
    </xf>
    <xf numFmtId="0" fontId="4" fillId="0" borderId="29" xfId="0" applyFont="1" applyBorder="1" applyAlignment="1" applyProtection="1">
      <alignment/>
      <protection hidden="1"/>
    </xf>
    <xf numFmtId="0" fontId="0" fillId="0" borderId="50" xfId="0" applyBorder="1" applyAlignment="1" applyProtection="1">
      <alignment/>
      <protection hidden="1"/>
    </xf>
    <xf numFmtId="0" fontId="0" fillId="0" borderId="30" xfId="0" applyBorder="1" applyAlignment="1" applyProtection="1">
      <alignment/>
      <protection hidden="1"/>
    </xf>
    <xf numFmtId="0" fontId="0" fillId="38" borderId="19" xfId="0" applyFont="1" applyFill="1" applyBorder="1" applyAlignment="1" applyProtection="1">
      <alignment vertical="top"/>
      <protection hidden="1"/>
    </xf>
    <xf numFmtId="0" fontId="0" fillId="33" borderId="20" xfId="0" applyFont="1" applyFill="1" applyBorder="1" applyAlignment="1" applyProtection="1">
      <alignment vertical="top"/>
      <protection hidden="1"/>
    </xf>
    <xf numFmtId="0" fontId="4" fillId="0" borderId="29" xfId="0" applyFont="1" applyBorder="1" applyAlignment="1" applyProtection="1">
      <alignment horizontal="left" shrinkToFit="1"/>
      <protection hidden="1"/>
    </xf>
    <xf numFmtId="0" fontId="4" fillId="0" borderId="50" xfId="0" applyFont="1" applyBorder="1" applyAlignment="1" applyProtection="1">
      <alignment horizontal="left" shrinkToFit="1"/>
      <protection hidden="1"/>
    </xf>
    <xf numFmtId="0" fontId="4" fillId="0" borderId="30" xfId="0" applyFont="1" applyBorder="1" applyAlignment="1" applyProtection="1">
      <alignment horizontal="left" shrinkToFit="1"/>
      <protection hidden="1"/>
    </xf>
    <xf numFmtId="0" fontId="1" fillId="0" borderId="0" xfId="0" applyFont="1" applyBorder="1" applyAlignment="1" applyProtection="1">
      <alignment horizontal="center" wrapText="1" shrinkToFit="1"/>
      <protection hidden="1"/>
    </xf>
    <xf numFmtId="0" fontId="0" fillId="0" borderId="0" xfId="0" applyFont="1" applyAlignment="1" applyProtection="1">
      <alignment wrapText="1" shrinkToFit="1"/>
      <protection hidden="1"/>
    </xf>
    <xf numFmtId="0" fontId="0" fillId="0" borderId="0" xfId="0" applyAlignment="1">
      <alignment/>
    </xf>
    <xf numFmtId="49" fontId="1" fillId="0" borderId="14" xfId="0" applyNumberFormat="1" applyFont="1" applyBorder="1" applyAlignment="1" applyProtection="1">
      <alignment horizontal="left" vertical="center" shrinkToFit="1"/>
      <protection hidden="1" locked="0"/>
    </xf>
    <xf numFmtId="0" fontId="11" fillId="0" borderId="14" xfId="44" applyNumberFormat="1" applyBorder="1" applyAlignment="1" applyProtection="1">
      <alignment horizontal="left" vertical="center" shrinkToFit="1"/>
      <protection hidden="1" locked="0"/>
    </xf>
    <xf numFmtId="0" fontId="0" fillId="0" borderId="15" xfId="0" applyNumberFormat="1" applyBorder="1" applyAlignment="1" applyProtection="1">
      <alignment horizontal="left" vertical="center" shrinkToFit="1"/>
      <protection locked="0"/>
    </xf>
    <xf numFmtId="0" fontId="0" fillId="0" borderId="16" xfId="0" applyNumberFormat="1" applyBorder="1" applyAlignment="1" applyProtection="1">
      <alignment horizontal="left" vertical="center" shrinkToFit="1"/>
      <protection locked="0"/>
    </xf>
    <xf numFmtId="4" fontId="0" fillId="0" borderId="17" xfId="0" applyNumberFormat="1" applyBorder="1" applyAlignment="1" applyProtection="1">
      <alignment horizontal="right"/>
      <protection hidden="1" locked="0"/>
    </xf>
    <xf numFmtId="0" fontId="0" fillId="0" borderId="17" xfId="0" applyBorder="1" applyAlignment="1">
      <alignment horizontal="center" vertical="center"/>
    </xf>
    <xf numFmtId="0" fontId="0" fillId="0" borderId="0" xfId="0" applyAlignment="1">
      <alignment horizontal="center" vertical="center"/>
    </xf>
    <xf numFmtId="0" fontId="0" fillId="0" borderId="18"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4" fontId="1" fillId="0" borderId="14" xfId="60" applyNumberFormat="1" applyFont="1" applyBorder="1" applyAlignment="1" applyProtection="1">
      <alignment horizontal="right" vertical="center"/>
      <protection hidden="1"/>
    </xf>
    <xf numFmtId="4" fontId="0" fillId="0" borderId="15" xfId="0" applyNumberFormat="1" applyFont="1" applyBorder="1" applyAlignment="1" applyProtection="1">
      <alignment horizontal="right" vertical="center"/>
      <protection hidden="1"/>
    </xf>
    <xf numFmtId="4" fontId="0" fillId="0" borderId="16" xfId="0" applyNumberFormat="1" applyFont="1" applyBorder="1" applyAlignment="1" applyProtection="1">
      <alignment horizontal="right" vertical="center"/>
      <protection hidden="1"/>
    </xf>
    <xf numFmtId="0" fontId="22" fillId="0" borderId="0" xfId="0" applyFont="1" applyAlignment="1">
      <alignment vertical="top" wrapText="1"/>
    </xf>
    <xf numFmtId="0" fontId="0" fillId="0" borderId="19" xfId="0" applyFont="1" applyBorder="1" applyAlignment="1" applyProtection="1">
      <alignment vertical="center" wrapText="1"/>
      <protection hidden="1"/>
    </xf>
    <xf numFmtId="0" fontId="0" fillId="0" borderId="20" xfId="0" applyFont="1" applyBorder="1" applyAlignment="1" applyProtection="1">
      <alignment vertical="center" wrapText="1"/>
      <protection hidden="1"/>
    </xf>
    <xf numFmtId="0" fontId="1" fillId="0" borderId="50" xfId="0" applyFont="1" applyBorder="1" applyAlignment="1" applyProtection="1">
      <alignment horizontal="center" shrinkToFit="1"/>
      <protection locked="0"/>
    </xf>
    <xf numFmtId="0" fontId="1" fillId="0" borderId="50" xfId="0" applyFont="1" applyBorder="1" applyAlignment="1" applyProtection="1">
      <alignment horizontal="center" shrinkToFit="1"/>
      <protection hidden="1" locked="0"/>
    </xf>
    <xf numFmtId="0" fontId="1" fillId="0" borderId="50" xfId="0" applyFont="1" applyBorder="1" applyAlignment="1" applyProtection="1">
      <alignment shrinkToFit="1"/>
      <protection locked="0"/>
    </xf>
    <xf numFmtId="0" fontId="2" fillId="0" borderId="0" xfId="0" applyFont="1" applyAlignment="1">
      <alignment/>
    </xf>
    <xf numFmtId="0" fontId="2" fillId="33" borderId="17" xfId="0" applyFont="1" applyFill="1" applyBorder="1" applyAlignment="1" applyProtection="1">
      <alignment wrapText="1"/>
      <protection hidden="1"/>
    </xf>
    <xf numFmtId="0" fontId="2" fillId="33" borderId="14" xfId="0" applyFont="1" applyFill="1" applyBorder="1" applyAlignment="1" applyProtection="1">
      <alignment wrapText="1"/>
      <protection hidden="1"/>
    </xf>
    <xf numFmtId="2" fontId="0" fillId="0" borderId="14" xfId="0" applyNumberFormat="1" applyFont="1" applyBorder="1" applyAlignment="1" applyProtection="1">
      <alignment horizontal="right" vertical="center" shrinkToFit="1"/>
      <protection locked="0"/>
    </xf>
    <xf numFmtId="0" fontId="0" fillId="0" borderId="15" xfId="0" applyFont="1" applyBorder="1" applyAlignment="1" applyProtection="1">
      <alignment horizontal="right" vertical="center" shrinkToFit="1"/>
      <protection locked="0"/>
    </xf>
    <xf numFmtId="0" fontId="3" fillId="33" borderId="52" xfId="0" applyFont="1" applyFill="1" applyBorder="1" applyAlignment="1" applyProtection="1">
      <alignment horizontal="center" vertical="center" wrapText="1"/>
      <protection hidden="1"/>
    </xf>
    <xf numFmtId="0" fontId="0" fillId="0" borderId="53" xfId="0" applyBorder="1" applyAlignment="1" applyProtection="1">
      <alignment vertical="center" wrapText="1"/>
      <protection hidden="1"/>
    </xf>
    <xf numFmtId="0" fontId="0" fillId="0" borderId="54" xfId="0" applyBorder="1" applyAlignment="1" applyProtection="1">
      <alignment vertical="center" wrapText="1"/>
      <protection hidden="1"/>
    </xf>
    <xf numFmtId="0" fontId="1" fillId="33" borderId="19" xfId="0" applyFont="1" applyFill="1" applyBorder="1" applyAlignment="1" applyProtection="1">
      <alignment wrapText="1"/>
      <protection hidden="1"/>
    </xf>
    <xf numFmtId="0" fontId="1" fillId="33" borderId="20" xfId="0" applyFont="1" applyFill="1" applyBorder="1" applyAlignment="1" applyProtection="1">
      <alignment wrapText="1"/>
      <protection hidden="1"/>
    </xf>
    <xf numFmtId="0" fontId="3" fillId="33" borderId="19" xfId="0" applyFont="1" applyFill="1" applyBorder="1" applyAlignment="1" applyProtection="1">
      <alignment horizontal="center" vertical="center" wrapText="1"/>
      <protection hidden="1"/>
    </xf>
    <xf numFmtId="0" fontId="3" fillId="33" borderId="55" xfId="0" applyFont="1" applyFill="1" applyBorder="1" applyAlignment="1" applyProtection="1">
      <alignment horizontal="center" vertical="center" wrapText="1"/>
      <protection hidden="1"/>
    </xf>
    <xf numFmtId="0" fontId="3" fillId="0" borderId="0" xfId="0" applyFont="1" applyAlignment="1" applyProtection="1">
      <alignment vertical="top" wrapText="1"/>
      <protection hidden="1"/>
    </xf>
    <xf numFmtId="0" fontId="0" fillId="0" borderId="0" xfId="0" applyAlignment="1" applyProtection="1">
      <alignment wrapText="1"/>
      <protection hidden="1"/>
    </xf>
    <xf numFmtId="0" fontId="1" fillId="33" borderId="14" xfId="0" applyFont="1" applyFill="1" applyBorder="1" applyAlignment="1" applyProtection="1">
      <alignment vertical="top" wrapText="1"/>
      <protection hidden="1"/>
    </xf>
    <xf numFmtId="0" fontId="3" fillId="0" borderId="31" xfId="0" applyFont="1" applyBorder="1" applyAlignment="1" applyProtection="1">
      <alignment wrapText="1"/>
      <protection hidden="1"/>
    </xf>
    <xf numFmtId="0" fontId="0" fillId="0" borderId="19" xfId="0" applyBorder="1" applyAlignment="1" applyProtection="1">
      <alignment wrapText="1"/>
      <protection hidden="1"/>
    </xf>
    <xf numFmtId="0" fontId="0" fillId="0" borderId="20" xfId="0" applyBorder="1" applyAlignment="1" applyProtection="1">
      <alignment wrapText="1"/>
      <protection hidden="1"/>
    </xf>
    <xf numFmtId="0" fontId="0" fillId="0" borderId="52" xfId="0" applyNumberFormat="1" applyFont="1" applyFill="1" applyBorder="1" applyAlignment="1" applyProtection="1">
      <alignment horizontal="left" vertical="center" wrapText="1" shrinkToFit="1"/>
      <protection hidden="1" locked="0"/>
    </xf>
    <xf numFmtId="0" fontId="0" fillId="0" borderId="53" xfId="0" applyNumberFormat="1" applyFont="1" applyFill="1" applyBorder="1" applyAlignment="1" applyProtection="1">
      <alignment horizontal="left" vertical="center" wrapText="1" shrinkToFit="1"/>
      <protection hidden="1" locked="0"/>
    </xf>
    <xf numFmtId="0" fontId="0" fillId="0" borderId="54" xfId="0" applyNumberFormat="1" applyFont="1" applyFill="1" applyBorder="1" applyAlignment="1" applyProtection="1">
      <alignment horizontal="left" vertical="center" wrapText="1" shrinkToFit="1"/>
      <protection hidden="1" locked="0"/>
    </xf>
    <xf numFmtId="0" fontId="0" fillId="0" borderId="52" xfId="0" applyNumberFormat="1" applyFont="1" applyFill="1" applyBorder="1" applyAlignment="1" applyProtection="1">
      <alignment horizontal="center" vertical="center" wrapText="1" shrinkToFit="1"/>
      <protection hidden="1" locked="0"/>
    </xf>
    <xf numFmtId="0" fontId="0" fillId="0" borderId="55" xfId="0" applyNumberFormat="1" applyFont="1" applyFill="1" applyBorder="1" applyAlignment="1" applyProtection="1">
      <alignment horizontal="center" vertical="center" wrapText="1" shrinkToFit="1"/>
      <protection hidden="1" locked="0"/>
    </xf>
    <xf numFmtId="0" fontId="0" fillId="0" borderId="53" xfId="0" applyNumberFormat="1" applyFont="1" applyFill="1" applyBorder="1" applyAlignment="1" applyProtection="1">
      <alignment vertical="center" wrapText="1" shrinkToFit="1"/>
      <protection hidden="1" locked="0"/>
    </xf>
    <xf numFmtId="0" fontId="0" fillId="0" borderId="54" xfId="0" applyNumberFormat="1" applyFont="1" applyFill="1" applyBorder="1" applyAlignment="1" applyProtection="1">
      <alignment vertical="center" wrapText="1" shrinkToFit="1"/>
      <protection hidden="1" locked="0"/>
    </xf>
    <xf numFmtId="0" fontId="0" fillId="0" borderId="52" xfId="0" applyNumberFormat="1" applyFont="1" applyFill="1" applyBorder="1" applyAlignment="1" applyProtection="1">
      <alignment horizontal="center" vertical="center" shrinkToFit="1"/>
      <protection hidden="1" locked="0"/>
    </xf>
    <xf numFmtId="0" fontId="0" fillId="0" borderId="55" xfId="0" applyNumberFormat="1" applyFont="1" applyFill="1" applyBorder="1" applyAlignment="1" applyProtection="1">
      <alignment horizontal="center" vertical="center" shrinkToFit="1"/>
      <protection hidden="1" locked="0"/>
    </xf>
    <xf numFmtId="0" fontId="0" fillId="0" borderId="53" xfId="0" applyNumberFormat="1" applyFont="1" applyFill="1" applyBorder="1" applyAlignment="1" applyProtection="1">
      <alignment vertical="center" shrinkToFit="1"/>
      <protection hidden="1" locked="0"/>
    </xf>
    <xf numFmtId="0" fontId="0" fillId="0" borderId="54" xfId="0" applyNumberFormat="1" applyFont="1" applyFill="1" applyBorder="1" applyAlignment="1" applyProtection="1">
      <alignment vertical="center" shrinkToFit="1"/>
      <protection hidden="1" locked="0"/>
    </xf>
    <xf numFmtId="49" fontId="0" fillId="0" borderId="52" xfId="0" applyNumberFormat="1" applyFont="1" applyFill="1" applyBorder="1" applyAlignment="1" applyProtection="1">
      <alignment horizontal="center" vertical="center" shrinkToFit="1"/>
      <protection hidden="1" locked="0"/>
    </xf>
    <xf numFmtId="49" fontId="0" fillId="0" borderId="53" xfId="0" applyNumberFormat="1" applyFont="1" applyFill="1" applyBorder="1" applyAlignment="1" applyProtection="1">
      <alignment vertical="center" shrinkToFit="1"/>
      <protection hidden="1" locked="0"/>
    </xf>
    <xf numFmtId="49" fontId="0" fillId="0" borderId="54" xfId="0" applyNumberFormat="1" applyFont="1" applyFill="1" applyBorder="1" applyAlignment="1" applyProtection="1">
      <alignment vertical="center" shrinkToFit="1"/>
      <protection hidden="1" locked="0"/>
    </xf>
    <xf numFmtId="0" fontId="0" fillId="0" borderId="19" xfId="0" applyNumberFormat="1" applyFont="1" applyFill="1" applyBorder="1" applyAlignment="1" applyProtection="1">
      <alignment horizontal="center" vertical="center" shrinkToFit="1"/>
      <protection hidden="1" locked="0"/>
    </xf>
    <xf numFmtId="49" fontId="0" fillId="0" borderId="19" xfId="0" applyNumberFormat="1" applyFont="1" applyFill="1" applyBorder="1" applyAlignment="1" applyProtection="1">
      <alignment horizontal="center" vertical="center" shrinkToFit="1"/>
      <protection hidden="1" locked="0"/>
    </xf>
    <xf numFmtId="0" fontId="1" fillId="33" borderId="56" xfId="0" applyFont="1" applyFill="1" applyBorder="1" applyAlignment="1" applyProtection="1">
      <alignment vertical="top"/>
      <protection hidden="1"/>
    </xf>
    <xf numFmtId="0" fontId="1" fillId="33" borderId="57" xfId="0" applyFont="1" applyFill="1" applyBorder="1" applyAlignment="1" applyProtection="1">
      <alignment vertical="top"/>
      <protection hidden="1"/>
    </xf>
    <xf numFmtId="0" fontId="1" fillId="33" borderId="58" xfId="0" applyFont="1" applyFill="1" applyBorder="1" applyAlignment="1" applyProtection="1">
      <alignment vertical="top"/>
      <protection hidden="1"/>
    </xf>
    <xf numFmtId="0" fontId="1" fillId="33" borderId="17" xfId="0" applyFont="1" applyFill="1" applyBorder="1" applyAlignment="1" applyProtection="1">
      <alignment wrapText="1"/>
      <protection hidden="1"/>
    </xf>
    <xf numFmtId="0" fontId="1" fillId="33" borderId="0" xfId="0" applyFont="1" applyFill="1" applyBorder="1" applyAlignment="1" applyProtection="1">
      <alignment wrapText="1"/>
      <protection hidden="1"/>
    </xf>
    <xf numFmtId="0" fontId="1" fillId="33" borderId="59" xfId="0" applyFont="1" applyFill="1" applyBorder="1" applyAlignment="1" applyProtection="1">
      <alignment wrapText="1"/>
      <protection hidden="1"/>
    </xf>
    <xf numFmtId="0" fontId="1" fillId="33" borderId="31" xfId="0" applyNumberFormat="1" applyFont="1" applyFill="1" applyBorder="1" applyAlignment="1" applyProtection="1">
      <alignment horizontal="right" shrinkToFit="1"/>
      <protection hidden="1"/>
    </xf>
    <xf numFmtId="0" fontId="0" fillId="0" borderId="19" xfId="0" applyNumberFormat="1" applyFont="1" applyBorder="1" applyAlignment="1" applyProtection="1">
      <alignment horizontal="right" shrinkToFit="1"/>
      <protection hidden="1"/>
    </xf>
    <xf numFmtId="0" fontId="0" fillId="0" borderId="20" xfId="0" applyNumberFormat="1" applyFont="1" applyBorder="1" applyAlignment="1" applyProtection="1">
      <alignment horizontal="right" shrinkToFit="1"/>
      <protection hidden="1"/>
    </xf>
    <xf numFmtId="2" fontId="0" fillId="0" borderId="52" xfId="0" applyNumberFormat="1" applyFont="1" applyFill="1" applyBorder="1" applyAlignment="1" applyProtection="1">
      <alignment horizontal="center" vertical="center" shrinkToFit="1"/>
      <protection hidden="1"/>
    </xf>
    <xf numFmtId="2" fontId="0" fillId="0" borderId="55" xfId="0" applyNumberFormat="1" applyFont="1" applyFill="1" applyBorder="1" applyAlignment="1" applyProtection="1">
      <alignment horizontal="center" vertical="center" shrinkToFit="1"/>
      <protection hidden="1"/>
    </xf>
    <xf numFmtId="2" fontId="0" fillId="0" borderId="53" xfId="0" applyNumberFormat="1" applyFont="1" applyFill="1" applyBorder="1" applyAlignment="1" applyProtection="1">
      <alignment vertical="center" shrinkToFit="1"/>
      <protection hidden="1"/>
    </xf>
    <xf numFmtId="2" fontId="0" fillId="0" borderId="54" xfId="0" applyNumberFormat="1" applyFont="1" applyFill="1" applyBorder="1" applyAlignment="1" applyProtection="1">
      <alignment vertical="center" shrinkToFit="1"/>
      <protection hidden="1"/>
    </xf>
    <xf numFmtId="0" fontId="3" fillId="0" borderId="14" xfId="0" applyFont="1" applyBorder="1" applyAlignment="1" applyProtection="1">
      <alignment vertical="top" wrapText="1"/>
      <protection hidden="1"/>
    </xf>
    <xf numFmtId="0" fontId="0" fillId="0" borderId="15" xfId="0" applyBorder="1" applyAlignment="1" applyProtection="1">
      <alignment vertical="top" wrapText="1"/>
      <protection hidden="1"/>
    </xf>
    <xf numFmtId="0" fontId="0" fillId="0" borderId="16" xfId="0" applyBorder="1" applyAlignment="1" applyProtection="1">
      <alignment vertical="top" wrapText="1"/>
      <protection hidden="1"/>
    </xf>
    <xf numFmtId="2" fontId="0" fillId="0" borderId="52" xfId="0" applyNumberFormat="1" applyFont="1" applyFill="1" applyBorder="1" applyAlignment="1" applyProtection="1">
      <alignment horizontal="center" vertical="center" shrinkToFit="1"/>
      <protection hidden="1" locked="0"/>
    </xf>
    <xf numFmtId="2" fontId="0" fillId="0" borderId="55" xfId="0" applyNumberFormat="1" applyFont="1" applyFill="1" applyBorder="1" applyAlignment="1" applyProtection="1">
      <alignment horizontal="center" vertical="center" shrinkToFit="1"/>
      <protection hidden="1" locked="0"/>
    </xf>
    <xf numFmtId="2" fontId="0" fillId="0" borderId="53" xfId="0" applyNumberFormat="1" applyFont="1" applyFill="1" applyBorder="1" applyAlignment="1" applyProtection="1">
      <alignment vertical="center" shrinkToFit="1"/>
      <protection hidden="1" locked="0"/>
    </xf>
    <xf numFmtId="2" fontId="0" fillId="0" borderId="54" xfId="0" applyNumberFormat="1" applyFont="1" applyFill="1" applyBorder="1" applyAlignment="1" applyProtection="1">
      <alignment vertical="center" shrinkToFit="1"/>
      <protection hidden="1" locked="0"/>
    </xf>
    <xf numFmtId="190" fontId="0" fillId="0" borderId="52" xfId="0" applyNumberFormat="1" applyFont="1" applyFill="1" applyBorder="1" applyAlignment="1" applyProtection="1">
      <alignment horizontal="center" vertical="center" shrinkToFit="1"/>
      <protection hidden="1" locked="0"/>
    </xf>
    <xf numFmtId="190" fontId="0" fillId="0" borderId="55" xfId="0" applyNumberFormat="1" applyFont="1" applyFill="1" applyBorder="1" applyAlignment="1" applyProtection="1">
      <alignment horizontal="center" vertical="center" shrinkToFit="1"/>
      <protection hidden="1" locked="0"/>
    </xf>
    <xf numFmtId="190" fontId="0" fillId="0" borderId="53" xfId="0" applyNumberFormat="1" applyFont="1" applyFill="1" applyBorder="1" applyAlignment="1" applyProtection="1">
      <alignment vertical="center" shrinkToFit="1"/>
      <protection hidden="1" locked="0"/>
    </xf>
    <xf numFmtId="190" fontId="0" fillId="0" borderId="54" xfId="0" applyNumberFormat="1" applyFont="1" applyFill="1" applyBorder="1" applyAlignment="1" applyProtection="1">
      <alignment vertical="center" shrinkToFit="1"/>
      <protection hidden="1" locked="0"/>
    </xf>
    <xf numFmtId="0" fontId="25" fillId="33" borderId="0" xfId="0" applyFont="1" applyFill="1" applyBorder="1" applyAlignment="1" applyProtection="1">
      <alignment vertical="top" wrapText="1"/>
      <protection hidden="1"/>
    </xf>
    <xf numFmtId="0" fontId="0" fillId="0" borderId="0" xfId="0" applyAlignment="1" applyProtection="1">
      <alignment vertical="top" wrapText="1"/>
      <protection hidden="1"/>
    </xf>
    <xf numFmtId="0" fontId="2" fillId="33" borderId="0" xfId="0" applyFont="1" applyFill="1" applyAlignment="1" applyProtection="1">
      <alignment vertical="top" wrapText="1"/>
      <protection hidden="1"/>
    </xf>
    <xf numFmtId="0" fontId="25" fillId="33" borderId="0" xfId="0" applyFont="1" applyFill="1" applyAlignment="1" applyProtection="1">
      <alignment wrapText="1"/>
      <protection hidden="1"/>
    </xf>
    <xf numFmtId="0" fontId="0" fillId="0" borderId="11" xfId="0" applyBorder="1" applyAlignment="1" applyProtection="1">
      <alignment vertical="top" wrapText="1"/>
      <protection hidden="1"/>
    </xf>
    <xf numFmtId="0" fontId="6" fillId="41" borderId="0" xfId="0" applyFont="1" applyFill="1" applyBorder="1" applyAlignment="1" applyProtection="1">
      <alignment horizontal="center" vertical="center" wrapText="1"/>
      <protection hidden="1"/>
    </xf>
    <xf numFmtId="0" fontId="6" fillId="41" borderId="0" xfId="0" applyFont="1" applyFill="1" applyAlignment="1">
      <alignment wrapText="1"/>
    </xf>
    <xf numFmtId="0" fontId="6" fillId="41" borderId="0" xfId="0" applyFont="1" applyFill="1" applyAlignment="1">
      <alignment/>
    </xf>
    <xf numFmtId="0" fontId="6" fillId="39" borderId="44" xfId="44" applyFont="1" applyFill="1" applyBorder="1" applyAlignment="1" applyProtection="1">
      <alignment horizontal="center" vertical="center"/>
      <protection hidden="1"/>
    </xf>
    <xf numFmtId="0" fontId="0" fillId="0" borderId="45" xfId="0" applyBorder="1" applyAlignment="1">
      <alignment vertical="center"/>
    </xf>
    <xf numFmtId="0" fontId="0" fillId="0" borderId="46" xfId="0" applyBorder="1" applyAlignment="1">
      <alignment vertical="center"/>
    </xf>
    <xf numFmtId="0" fontId="6" fillId="39" borderId="45" xfId="44" applyFont="1" applyFill="1" applyBorder="1" applyAlignment="1" applyProtection="1">
      <alignment vertical="center"/>
      <protection hidden="1"/>
    </xf>
    <xf numFmtId="0" fontId="3" fillId="39" borderId="45" xfId="0" applyFont="1" applyFill="1" applyBorder="1" applyAlignment="1">
      <alignment vertical="center"/>
    </xf>
    <xf numFmtId="0" fontId="29" fillId="39" borderId="38" xfId="44" applyFont="1" applyFill="1" applyBorder="1" applyAlignment="1" applyProtection="1">
      <alignment horizontal="center" vertical="center"/>
      <protection hidden="1" locked="0"/>
    </xf>
    <xf numFmtId="0" fontId="29" fillId="0" borderId="39" xfId="44" applyFont="1" applyBorder="1" applyAlignment="1" applyProtection="1">
      <alignment/>
      <protection/>
    </xf>
    <xf numFmtId="0" fontId="29" fillId="0" borderId="40" xfId="44" applyFont="1" applyBorder="1" applyAlignment="1" applyProtection="1">
      <alignment/>
      <protection/>
    </xf>
    <xf numFmtId="0" fontId="29" fillId="0" borderId="41" xfId="44" applyFont="1" applyBorder="1" applyAlignment="1" applyProtection="1">
      <alignment/>
      <protection/>
    </xf>
    <xf numFmtId="0" fontId="29" fillId="0" borderId="42" xfId="44" applyFont="1" applyBorder="1" applyAlignment="1" applyProtection="1">
      <alignment/>
      <protection/>
    </xf>
    <xf numFmtId="0" fontId="29" fillId="0" borderId="43" xfId="44" applyFont="1" applyBorder="1" applyAlignment="1" applyProtection="1">
      <alignment/>
      <protection/>
    </xf>
    <xf numFmtId="0" fontId="29" fillId="0" borderId="39" xfId="0" applyFont="1" applyBorder="1" applyAlignment="1">
      <alignment wrapText="1"/>
    </xf>
    <xf numFmtId="0" fontId="29" fillId="0" borderId="40" xfId="0" applyFont="1" applyBorder="1" applyAlignment="1">
      <alignment wrapText="1"/>
    </xf>
    <xf numFmtId="0" fontId="29" fillId="0" borderId="41" xfId="0" applyFont="1" applyBorder="1" applyAlignment="1">
      <alignment wrapText="1"/>
    </xf>
    <xf numFmtId="0" fontId="29" fillId="0" borderId="42" xfId="0" applyFont="1" applyBorder="1" applyAlignment="1">
      <alignment wrapText="1"/>
    </xf>
    <xf numFmtId="0" fontId="29" fillId="0" borderId="43" xfId="0" applyFont="1" applyBorder="1" applyAlignment="1">
      <alignment wrapText="1"/>
    </xf>
    <xf numFmtId="0" fontId="29" fillId="40" borderId="38" xfId="0" applyFont="1" applyFill="1" applyBorder="1" applyAlignment="1" applyProtection="1">
      <alignment horizontal="center" vertical="center"/>
      <protection hidden="1" locked="0"/>
    </xf>
    <xf numFmtId="0" fontId="29" fillId="0" borderId="39" xfId="0" applyFont="1" applyBorder="1" applyAlignment="1">
      <alignment/>
    </xf>
    <xf numFmtId="0" fontId="29" fillId="0" borderId="40" xfId="0" applyFont="1" applyBorder="1" applyAlignment="1">
      <alignment/>
    </xf>
    <xf numFmtId="0" fontId="29" fillId="0" borderId="41" xfId="0" applyFont="1" applyBorder="1" applyAlignment="1">
      <alignment/>
    </xf>
    <xf numFmtId="0" fontId="29" fillId="0" borderId="42" xfId="0" applyFont="1" applyBorder="1" applyAlignment="1">
      <alignment/>
    </xf>
    <xf numFmtId="0" fontId="29" fillId="0" borderId="43" xfId="0" applyFont="1" applyBorder="1" applyAlignment="1">
      <alignment/>
    </xf>
    <xf numFmtId="0" fontId="2" fillId="34" borderId="15" xfId="0" applyFont="1" applyFill="1" applyBorder="1" applyAlignment="1" applyProtection="1">
      <alignment wrapText="1"/>
      <protection hidden="1"/>
    </xf>
    <xf numFmtId="0" fontId="29" fillId="39" borderId="38" xfId="44" applyFont="1" applyFill="1" applyBorder="1" applyAlignment="1" applyProtection="1">
      <alignment horizontal="center" vertical="center" wrapText="1"/>
      <protection hidden="1"/>
    </xf>
    <xf numFmtId="0" fontId="2" fillId="39" borderId="39" xfId="0" applyFont="1" applyFill="1" applyBorder="1" applyAlignment="1">
      <alignment/>
    </xf>
    <xf numFmtId="0" fontId="2" fillId="39" borderId="40" xfId="0" applyFont="1" applyFill="1" applyBorder="1" applyAlignment="1">
      <alignment/>
    </xf>
    <xf numFmtId="0" fontId="2" fillId="39" borderId="41" xfId="0" applyFont="1" applyFill="1" applyBorder="1" applyAlignment="1">
      <alignment/>
    </xf>
    <xf numFmtId="0" fontId="2" fillId="39" borderId="42" xfId="0" applyFont="1" applyFill="1" applyBorder="1" applyAlignment="1">
      <alignment/>
    </xf>
    <xf numFmtId="0" fontId="2" fillId="39" borderId="43" xfId="0" applyFont="1" applyFill="1" applyBorder="1" applyAlignment="1">
      <alignment/>
    </xf>
    <xf numFmtId="0" fontId="29" fillId="40" borderId="39" xfId="0" applyFont="1" applyFill="1" applyBorder="1" applyAlignment="1" applyProtection="1">
      <alignment horizontal="center" vertical="center" wrapText="1"/>
      <protection hidden="1" locked="0"/>
    </xf>
    <xf numFmtId="0" fontId="29" fillId="40" borderId="41" xfId="0" applyFont="1" applyFill="1" applyBorder="1" applyAlignment="1" applyProtection="1">
      <alignment horizontal="center" vertical="center" wrapText="1"/>
      <protection hidden="1" locked="0"/>
    </xf>
    <xf numFmtId="0" fontId="29" fillId="40" borderId="42" xfId="0" applyFont="1" applyFill="1" applyBorder="1" applyAlignment="1" applyProtection="1">
      <alignment horizontal="center" vertical="center" wrapText="1"/>
      <protection hidden="1" locked="0"/>
    </xf>
    <xf numFmtId="0" fontId="0" fillId="0" borderId="14" xfId="0" applyBorder="1" applyAlignment="1" applyProtection="1">
      <alignment/>
      <protection locked="0"/>
    </xf>
    <xf numFmtId="0" fontId="0" fillId="0" borderId="15" xfId="0" applyBorder="1" applyAlignment="1" applyProtection="1">
      <alignment/>
      <protection locked="0"/>
    </xf>
    <xf numFmtId="0" fontId="0" fillId="0" borderId="16" xfId="0" applyBorder="1" applyAlignment="1" applyProtection="1">
      <alignment/>
      <protection locked="0"/>
    </xf>
    <xf numFmtId="0" fontId="1" fillId="0" borderId="14" xfId="0" applyFont="1" applyBorder="1" applyAlignment="1" applyProtection="1">
      <alignment horizontal="left" vertical="center" shrinkToFit="1"/>
      <protection locked="0"/>
    </xf>
    <xf numFmtId="0" fontId="4" fillId="0" borderId="0" xfId="0" applyFont="1" applyBorder="1" applyAlignment="1" applyProtection="1">
      <alignment horizontal="left" shrinkToFit="1"/>
      <protection locked="0"/>
    </xf>
    <xf numFmtId="0" fontId="0" fillId="42" borderId="0" xfId="0" applyFont="1" applyFill="1" applyAlignment="1" applyProtection="1">
      <alignment/>
      <protection hidden="1"/>
    </xf>
    <xf numFmtId="0" fontId="25" fillId="42" borderId="0" xfId="0" applyFont="1" applyFill="1" applyBorder="1" applyAlignment="1" applyProtection="1">
      <alignment/>
      <protection hidden="1"/>
    </xf>
    <xf numFmtId="0" fontId="15" fillId="42" borderId="0" xfId="0" applyFont="1" applyFill="1" applyBorder="1" applyAlignment="1" applyProtection="1">
      <alignment/>
      <protection hidden="1"/>
    </xf>
    <xf numFmtId="0" fontId="15" fillId="42" borderId="0" xfId="0" applyFont="1" applyFill="1" applyAlignment="1" applyProtection="1">
      <alignment/>
      <protection hidden="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dxfs count="106">
    <dxf>
      <border>
        <bottom style="thin">
          <color indexed="10"/>
        </bottom>
      </border>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border>
        <bottom style="thin">
          <color indexed="10"/>
        </bottom>
      </border>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ont>
        <b val="0"/>
        <i/>
        <strike/>
        <color indexed="13"/>
      </font>
      <fill>
        <patternFill>
          <bgColor indexed="10"/>
        </patternFill>
      </fill>
    </dxf>
    <dxf>
      <font>
        <color indexed="9"/>
      </font>
      <fill>
        <patternFill>
          <bgColor indexed="10"/>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ont>
        <strike/>
      </font>
    </dxf>
    <dxf>
      <font>
        <strike/>
      </font>
    </dxf>
    <dxf>
      <fill>
        <patternFill>
          <bgColor indexed="41"/>
        </patternFill>
      </fill>
    </dxf>
    <dxf>
      <fill>
        <patternFill>
          <bgColor indexed="41"/>
        </patternFill>
      </fill>
    </dxf>
    <dxf>
      <fill>
        <patternFill>
          <bgColor indexed="41"/>
        </patternFill>
      </fill>
    </dxf>
    <dxf>
      <fill>
        <patternFill>
          <bgColor indexed="10"/>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ont>
        <color indexed="9"/>
      </font>
    </dxf>
    <dxf>
      <fill>
        <patternFill>
          <bgColor indexed="41"/>
        </patternFill>
      </fill>
    </dxf>
    <dxf>
      <fill>
        <patternFill>
          <bgColor indexed="41"/>
        </patternFill>
      </fill>
    </dxf>
    <dxf>
      <fill>
        <patternFill>
          <bgColor indexed="41"/>
        </patternFill>
      </fill>
    </dxf>
    <dxf>
      <font>
        <color indexed="9"/>
      </font>
    </dxf>
    <dxf>
      <fill>
        <patternFill>
          <bgColor indexed="41"/>
        </patternFill>
      </fill>
    </dxf>
    <dxf>
      <fill>
        <patternFill>
          <bgColor indexed="41"/>
        </patternFill>
      </fill>
    </dxf>
    <dxf>
      <font>
        <color indexed="9"/>
      </font>
    </dxf>
    <dxf>
      <font>
        <color indexed="9"/>
      </font>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border>
        <bottom style="thin">
          <color indexed="10"/>
        </bottom>
      </border>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ont>
        <b val="0"/>
        <i/>
        <strike/>
        <color indexed="13"/>
      </font>
      <fill>
        <patternFill>
          <bgColor indexed="10"/>
        </patternFill>
      </fill>
    </dxf>
    <dxf>
      <font>
        <color indexed="9"/>
      </font>
      <fill>
        <patternFill>
          <bgColor indexed="10"/>
        </patternFill>
      </fill>
    </dxf>
    <dxf>
      <font>
        <color rgb="FFFFFFFF"/>
      </font>
      <fill>
        <patternFill>
          <bgColor rgb="FFFF0000"/>
        </patternFill>
      </fill>
      <border/>
    </dxf>
    <dxf>
      <font>
        <b val="0"/>
        <i/>
        <strike/>
        <color rgb="FFFFFF00"/>
      </font>
      <fill>
        <patternFill>
          <bgColor rgb="FFFF0000"/>
        </patternFill>
      </fill>
      <border/>
    </dxf>
    <dxf>
      <font>
        <color rgb="FFFFFFFF"/>
      </font>
      <fill>
        <patternFill>
          <bgColor rgb="FFCCFFFF"/>
        </patternFill>
      </fill>
      <border/>
    </dxf>
    <dxf>
      <font>
        <color rgb="FFFFFFFF"/>
      </font>
      <border/>
    </dxf>
    <dxf>
      <font>
        <strike/>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67</xdr:row>
      <xdr:rowOff>28575</xdr:rowOff>
    </xdr:from>
    <xdr:to>
      <xdr:col>2</xdr:col>
      <xdr:colOff>47625</xdr:colOff>
      <xdr:row>67</xdr:row>
      <xdr:rowOff>161925</xdr:rowOff>
    </xdr:to>
    <xdr:sp>
      <xdr:nvSpPr>
        <xdr:cNvPr id="1" name="AutoShape 10"/>
        <xdr:cNvSpPr>
          <a:spLocks/>
        </xdr:cNvSpPr>
      </xdr:nvSpPr>
      <xdr:spPr>
        <a:xfrm>
          <a:off x="104775" y="9467850"/>
          <a:ext cx="428625" cy="133350"/>
        </a:xfrm>
        <a:prstGeom prst="notchedRightArrow">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0</xdr:col>
      <xdr:colOff>85725</xdr:colOff>
      <xdr:row>62</xdr:row>
      <xdr:rowOff>133350</xdr:rowOff>
    </xdr:from>
    <xdr:to>
      <xdr:col>2</xdr:col>
      <xdr:colOff>28575</xdr:colOff>
      <xdr:row>63</xdr:row>
      <xdr:rowOff>123825</xdr:rowOff>
    </xdr:to>
    <xdr:sp>
      <xdr:nvSpPr>
        <xdr:cNvPr id="2" name="AutoShape 11"/>
        <xdr:cNvSpPr>
          <a:spLocks/>
        </xdr:cNvSpPr>
      </xdr:nvSpPr>
      <xdr:spPr>
        <a:xfrm>
          <a:off x="85725" y="8724900"/>
          <a:ext cx="428625" cy="133350"/>
        </a:xfrm>
        <a:prstGeom prst="notchedRightArrow">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299</xdr:row>
      <xdr:rowOff>152400</xdr:rowOff>
    </xdr:from>
    <xdr:to>
      <xdr:col>0</xdr:col>
      <xdr:colOff>0</xdr:colOff>
      <xdr:row>300</xdr:row>
      <xdr:rowOff>38100</xdr:rowOff>
    </xdr:to>
    <xdr:sp>
      <xdr:nvSpPr>
        <xdr:cNvPr id="1" name="Rectangle 1"/>
        <xdr:cNvSpPr>
          <a:spLocks/>
        </xdr:cNvSpPr>
      </xdr:nvSpPr>
      <xdr:spPr>
        <a:xfrm>
          <a:off x="0" y="45367575"/>
          <a:ext cx="0" cy="47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15</xdr:col>
      <xdr:colOff>85725</xdr:colOff>
      <xdr:row>304</xdr:row>
      <xdr:rowOff>19050</xdr:rowOff>
    </xdr:from>
    <xdr:to>
      <xdr:col>18</xdr:col>
      <xdr:colOff>38100</xdr:colOff>
      <xdr:row>304</xdr:row>
      <xdr:rowOff>152400</xdr:rowOff>
    </xdr:to>
    <xdr:sp>
      <xdr:nvSpPr>
        <xdr:cNvPr id="2" name="AutoShape 206"/>
        <xdr:cNvSpPr>
          <a:spLocks/>
        </xdr:cNvSpPr>
      </xdr:nvSpPr>
      <xdr:spPr>
        <a:xfrm>
          <a:off x="3219450" y="45834300"/>
          <a:ext cx="552450" cy="133350"/>
        </a:xfrm>
        <a:prstGeom prst="notchedRightArrow">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fPrintsWithSheet="0"/>
  </xdr:twoCellAnchor>
  <xdr:twoCellAnchor>
    <xdr:from>
      <xdr:col>19</xdr:col>
      <xdr:colOff>57150</xdr:colOff>
      <xdr:row>304</xdr:row>
      <xdr:rowOff>19050</xdr:rowOff>
    </xdr:from>
    <xdr:to>
      <xdr:col>27</xdr:col>
      <xdr:colOff>66675</xdr:colOff>
      <xdr:row>304</xdr:row>
      <xdr:rowOff>133350</xdr:rowOff>
    </xdr:to>
    <xdr:sp macro="[0]!Makro2">
      <xdr:nvSpPr>
        <xdr:cNvPr id="3" name="Rectangle 214"/>
        <xdr:cNvSpPr>
          <a:spLocks/>
        </xdr:cNvSpPr>
      </xdr:nvSpPr>
      <xdr:spPr>
        <a:xfrm>
          <a:off x="3990975" y="45834300"/>
          <a:ext cx="1609725" cy="114300"/>
        </a:xfrm>
        <a:prstGeom prst="rect">
          <a:avLst/>
        </a:prstGeom>
        <a:solidFill>
          <a:srgbClr val="33CCCC"/>
        </a:solidFill>
        <a:ln w="9525" cmpd="sng">
          <a:solidFill>
            <a:srgbClr val="000000"/>
          </a:solidFill>
          <a:headEnd type="none"/>
          <a:tailEnd type="none"/>
        </a:ln>
      </xdr:spPr>
      <xdr:txBody>
        <a:bodyPr vertOverflow="clip" wrap="square" lIns="27432" tIns="18288" rIns="27432" bIns="0"/>
        <a:p>
          <a:pPr algn="ctr">
            <a:defRPr/>
          </a:pPr>
          <a:r>
            <a:rPr lang="en-US" cap="none" sz="600" b="1" i="0" u="none" baseline="0">
              <a:solidFill>
                <a:srgbClr val="000000"/>
              </a:solidFill>
              <a:latin typeface="Verdana"/>
              <a:ea typeface="Verdana"/>
              <a:cs typeface="Verdana"/>
            </a:rPr>
            <a:t>PRZEPISZ DANE Z B.3.</a:t>
          </a:r>
        </a:p>
      </xdr:txBody>
    </xdr:sp>
    <xdr:clientData fPrintsWithSheet="0"/>
  </xdr:twoCellAnchor>
  <xdr:twoCellAnchor>
    <xdr:from>
      <xdr:col>25</xdr:col>
      <xdr:colOff>104775</xdr:colOff>
      <xdr:row>119</xdr:row>
      <xdr:rowOff>9525</xdr:rowOff>
    </xdr:from>
    <xdr:to>
      <xdr:col>33</xdr:col>
      <xdr:colOff>114300</xdr:colOff>
      <xdr:row>119</xdr:row>
      <xdr:rowOff>123825</xdr:rowOff>
    </xdr:to>
    <xdr:sp macro="[0]!OBLICZ_D1">
      <xdr:nvSpPr>
        <xdr:cNvPr id="4" name="Rectangle 264"/>
        <xdr:cNvSpPr>
          <a:spLocks/>
        </xdr:cNvSpPr>
      </xdr:nvSpPr>
      <xdr:spPr>
        <a:xfrm>
          <a:off x="5238750" y="16840200"/>
          <a:ext cx="1609725" cy="114300"/>
        </a:xfrm>
        <a:prstGeom prst="rect">
          <a:avLst/>
        </a:prstGeom>
        <a:solidFill>
          <a:srgbClr val="33CCCC"/>
        </a:solidFill>
        <a:ln w="9525" cmpd="sng">
          <a:solidFill>
            <a:srgbClr val="000000"/>
          </a:solidFill>
          <a:headEnd type="none"/>
          <a:tailEnd type="none"/>
        </a:ln>
      </xdr:spPr>
      <xdr:txBody>
        <a:bodyPr vertOverflow="clip" wrap="square" lIns="27432" tIns="18288" rIns="27432" bIns="0"/>
        <a:p>
          <a:pPr algn="ctr">
            <a:defRPr/>
          </a:pPr>
          <a:r>
            <a:rPr lang="en-US" cap="none" sz="600" b="1" i="0" u="none" baseline="0">
              <a:solidFill>
                <a:srgbClr val="000000"/>
              </a:solidFill>
              <a:latin typeface="Verdana"/>
              <a:ea typeface="Verdana"/>
              <a:cs typeface="Verdana"/>
            </a:rPr>
            <a:t>OBLICZ PODATEK D.1</a:t>
          </a:r>
        </a:p>
      </xdr:txBody>
    </xdr:sp>
    <xdr:clientData fPrintsWithSheet="0"/>
  </xdr:twoCellAnchor>
  <xdr:twoCellAnchor>
    <xdr:from>
      <xdr:col>22</xdr:col>
      <xdr:colOff>57150</xdr:colOff>
      <xdr:row>119</xdr:row>
      <xdr:rowOff>0</xdr:rowOff>
    </xdr:from>
    <xdr:to>
      <xdr:col>25</xdr:col>
      <xdr:colOff>9525</xdr:colOff>
      <xdr:row>119</xdr:row>
      <xdr:rowOff>133350</xdr:rowOff>
    </xdr:to>
    <xdr:sp>
      <xdr:nvSpPr>
        <xdr:cNvPr id="5" name="AutoShape 266"/>
        <xdr:cNvSpPr>
          <a:spLocks/>
        </xdr:cNvSpPr>
      </xdr:nvSpPr>
      <xdr:spPr>
        <a:xfrm>
          <a:off x="4591050" y="16830675"/>
          <a:ext cx="552450" cy="133350"/>
        </a:xfrm>
        <a:prstGeom prst="notchedRightArrow">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fPrintsWithSheet="0"/>
  </xdr:twoCellAnchor>
  <xdr:twoCellAnchor>
    <xdr:from>
      <xdr:col>22</xdr:col>
      <xdr:colOff>57150</xdr:colOff>
      <xdr:row>140</xdr:row>
      <xdr:rowOff>19050</xdr:rowOff>
    </xdr:from>
    <xdr:to>
      <xdr:col>25</xdr:col>
      <xdr:colOff>9525</xdr:colOff>
      <xdr:row>140</xdr:row>
      <xdr:rowOff>152400</xdr:rowOff>
    </xdr:to>
    <xdr:sp>
      <xdr:nvSpPr>
        <xdr:cNvPr id="6" name="AutoShape 267"/>
        <xdr:cNvSpPr>
          <a:spLocks/>
        </xdr:cNvSpPr>
      </xdr:nvSpPr>
      <xdr:spPr>
        <a:xfrm>
          <a:off x="4591050" y="20050125"/>
          <a:ext cx="552450" cy="133350"/>
        </a:xfrm>
        <a:prstGeom prst="notchedRightArrow">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fPrintsWithSheet="0"/>
  </xdr:twoCellAnchor>
  <xdr:twoCellAnchor>
    <xdr:from>
      <xdr:col>25</xdr:col>
      <xdr:colOff>104775</xdr:colOff>
      <xdr:row>140</xdr:row>
      <xdr:rowOff>28575</xdr:rowOff>
    </xdr:from>
    <xdr:to>
      <xdr:col>33</xdr:col>
      <xdr:colOff>114300</xdr:colOff>
      <xdr:row>140</xdr:row>
      <xdr:rowOff>142875</xdr:rowOff>
    </xdr:to>
    <xdr:sp macro="[0]!OBLICZ_D2">
      <xdr:nvSpPr>
        <xdr:cNvPr id="7" name="Rectangle 268"/>
        <xdr:cNvSpPr>
          <a:spLocks/>
        </xdr:cNvSpPr>
      </xdr:nvSpPr>
      <xdr:spPr>
        <a:xfrm>
          <a:off x="5238750" y="20059650"/>
          <a:ext cx="1609725" cy="114300"/>
        </a:xfrm>
        <a:prstGeom prst="rect">
          <a:avLst/>
        </a:prstGeom>
        <a:solidFill>
          <a:srgbClr val="33CCCC"/>
        </a:solidFill>
        <a:ln w="9525" cmpd="sng">
          <a:solidFill>
            <a:srgbClr val="000000"/>
          </a:solidFill>
          <a:headEnd type="none"/>
          <a:tailEnd type="none"/>
        </a:ln>
      </xdr:spPr>
      <xdr:txBody>
        <a:bodyPr vertOverflow="clip" wrap="square" lIns="27432" tIns="18288" rIns="27432" bIns="0"/>
        <a:p>
          <a:pPr algn="ctr">
            <a:defRPr/>
          </a:pPr>
          <a:r>
            <a:rPr lang="en-US" cap="none" sz="600" b="1" i="0" u="none" baseline="0">
              <a:solidFill>
                <a:srgbClr val="000000"/>
              </a:solidFill>
              <a:latin typeface="Verdana"/>
              <a:ea typeface="Verdana"/>
              <a:cs typeface="Verdana"/>
            </a:rPr>
            <a:t>OBLICZ PODATEK D.2</a:t>
          </a:r>
        </a:p>
      </xdr:txBody>
    </xdr:sp>
    <xdr:clientData fPrintsWithSheet="0"/>
  </xdr:twoCellAnchor>
  <xdr:twoCellAnchor>
    <xdr:from>
      <xdr:col>22</xdr:col>
      <xdr:colOff>57150</xdr:colOff>
      <xdr:row>164</xdr:row>
      <xdr:rowOff>19050</xdr:rowOff>
    </xdr:from>
    <xdr:to>
      <xdr:col>25</xdr:col>
      <xdr:colOff>9525</xdr:colOff>
      <xdr:row>164</xdr:row>
      <xdr:rowOff>152400</xdr:rowOff>
    </xdr:to>
    <xdr:sp>
      <xdr:nvSpPr>
        <xdr:cNvPr id="8" name="AutoShape 269"/>
        <xdr:cNvSpPr>
          <a:spLocks/>
        </xdr:cNvSpPr>
      </xdr:nvSpPr>
      <xdr:spPr>
        <a:xfrm>
          <a:off x="4591050" y="23736300"/>
          <a:ext cx="552450" cy="133350"/>
        </a:xfrm>
        <a:prstGeom prst="notchedRightArrow">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fPrintsWithSheet="0"/>
  </xdr:twoCellAnchor>
  <xdr:twoCellAnchor>
    <xdr:from>
      <xdr:col>25</xdr:col>
      <xdr:colOff>104775</xdr:colOff>
      <xdr:row>164</xdr:row>
      <xdr:rowOff>28575</xdr:rowOff>
    </xdr:from>
    <xdr:to>
      <xdr:col>33</xdr:col>
      <xdr:colOff>114300</xdr:colOff>
      <xdr:row>164</xdr:row>
      <xdr:rowOff>142875</xdr:rowOff>
    </xdr:to>
    <xdr:sp macro="[0]!OBLICZ_D3">
      <xdr:nvSpPr>
        <xdr:cNvPr id="9" name="Rectangle 270"/>
        <xdr:cNvSpPr>
          <a:spLocks/>
        </xdr:cNvSpPr>
      </xdr:nvSpPr>
      <xdr:spPr>
        <a:xfrm>
          <a:off x="5238750" y="23745825"/>
          <a:ext cx="1609725" cy="114300"/>
        </a:xfrm>
        <a:prstGeom prst="rect">
          <a:avLst/>
        </a:prstGeom>
        <a:solidFill>
          <a:srgbClr val="33CCCC"/>
        </a:solidFill>
        <a:ln w="9525" cmpd="sng">
          <a:solidFill>
            <a:srgbClr val="000000"/>
          </a:solidFill>
          <a:headEnd type="none"/>
          <a:tailEnd type="none"/>
        </a:ln>
      </xdr:spPr>
      <xdr:txBody>
        <a:bodyPr vertOverflow="clip" wrap="square" lIns="27432" tIns="18288" rIns="27432" bIns="0"/>
        <a:p>
          <a:pPr algn="ctr">
            <a:defRPr/>
          </a:pPr>
          <a:r>
            <a:rPr lang="en-US" cap="none" sz="600" b="1" i="0" u="none" baseline="0">
              <a:solidFill>
                <a:srgbClr val="000000"/>
              </a:solidFill>
              <a:latin typeface="Verdana"/>
              <a:ea typeface="Verdana"/>
              <a:cs typeface="Verdana"/>
            </a:rPr>
            <a:t>OBLICZ PODATEK D.3</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K.SIWEK@UMS.PL" TargetMode="Externa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Arkusz1">
    <tabColor indexed="13"/>
  </sheetPr>
  <dimension ref="A2:BR82"/>
  <sheetViews>
    <sheetView showGridLines="0" showRowColHeaders="0" zoomScalePageLayoutView="0" workbookViewId="0" topLeftCell="A34">
      <selection activeCell="K50" sqref="K50:AS51"/>
    </sheetView>
  </sheetViews>
  <sheetFormatPr defaultColWidth="0" defaultRowHeight="12.75" zeroHeight="1"/>
  <cols>
    <col min="1" max="1" width="3.75390625" style="18" customWidth="1"/>
    <col min="2" max="2" width="2.625" style="18" customWidth="1"/>
    <col min="3" max="3" width="3.125" style="18" customWidth="1"/>
    <col min="4" max="46" width="2.625" style="18" customWidth="1"/>
    <col min="47" max="16384" width="2.625" style="18" hidden="1" customWidth="1"/>
  </cols>
  <sheetData>
    <row r="1" ht="6.75" customHeight="1"/>
    <row r="2" spans="2:35" ht="10.5">
      <c r="B2" s="495" t="s">
        <v>783</v>
      </c>
      <c r="C2" s="496"/>
      <c r="D2" s="496"/>
      <c r="E2" s="496"/>
      <c r="F2" s="496"/>
      <c r="G2" s="496"/>
      <c r="H2" s="496"/>
      <c r="I2" s="496"/>
      <c r="J2" s="496"/>
      <c r="K2" s="496"/>
      <c r="L2" s="496"/>
      <c r="M2" s="496"/>
      <c r="N2" s="496"/>
      <c r="O2" s="496"/>
      <c r="P2" s="496"/>
      <c r="Q2" s="496"/>
      <c r="R2" s="496"/>
      <c r="S2" s="496"/>
      <c r="T2" s="496"/>
      <c r="U2" s="496"/>
      <c r="V2" s="496"/>
      <c r="W2" s="496"/>
      <c r="X2" s="496"/>
      <c r="Y2" s="496"/>
      <c r="Z2" s="496"/>
      <c r="AA2" s="496"/>
      <c r="AB2" s="496"/>
      <c r="AC2" s="496"/>
      <c r="AD2" s="496"/>
      <c r="AE2" s="496"/>
      <c r="AF2" s="496"/>
      <c r="AG2" s="496"/>
      <c r="AH2" s="496"/>
      <c r="AI2" s="496"/>
    </row>
    <row r="3" spans="2:35" ht="10.5">
      <c r="B3" s="496"/>
      <c r="C3" s="496"/>
      <c r="D3" s="496"/>
      <c r="E3" s="496"/>
      <c r="F3" s="496"/>
      <c r="G3" s="496"/>
      <c r="H3" s="496"/>
      <c r="I3" s="496"/>
      <c r="J3" s="496"/>
      <c r="K3" s="496"/>
      <c r="L3" s="496"/>
      <c r="M3" s="496"/>
      <c r="N3" s="496"/>
      <c r="O3" s="496"/>
      <c r="P3" s="496"/>
      <c r="Q3" s="496"/>
      <c r="R3" s="496"/>
      <c r="S3" s="496"/>
      <c r="T3" s="496"/>
      <c r="U3" s="496"/>
      <c r="V3" s="496"/>
      <c r="W3" s="496"/>
      <c r="X3" s="496"/>
      <c r="Y3" s="496"/>
      <c r="Z3" s="496"/>
      <c r="AA3" s="496"/>
      <c r="AB3" s="496"/>
      <c r="AC3" s="496"/>
      <c r="AD3" s="496"/>
      <c r="AE3" s="496"/>
      <c r="AF3" s="496"/>
      <c r="AG3" s="496"/>
      <c r="AH3" s="496"/>
      <c r="AI3" s="496"/>
    </row>
    <row r="4" ht="10.5"/>
    <row r="5" spans="1:56" s="413" customFormat="1" ht="10.5">
      <c r="A5" s="410"/>
      <c r="B5" s="518" t="s">
        <v>110</v>
      </c>
      <c r="C5" s="519"/>
      <c r="D5" s="519"/>
      <c r="E5" s="519"/>
      <c r="F5" s="519"/>
      <c r="G5" s="519"/>
      <c r="H5" s="520"/>
      <c r="I5" s="410"/>
      <c r="J5" s="518" t="s">
        <v>294</v>
      </c>
      <c r="K5" s="521"/>
      <c r="L5" s="521"/>
      <c r="M5" s="521"/>
      <c r="N5" s="521"/>
      <c r="O5" s="521"/>
      <c r="P5" s="521"/>
      <c r="Q5" s="520"/>
      <c r="R5" s="410"/>
      <c r="S5" s="518" t="s">
        <v>402</v>
      </c>
      <c r="T5" s="521"/>
      <c r="U5" s="521"/>
      <c r="V5" s="521"/>
      <c r="W5" s="521"/>
      <c r="X5" s="521"/>
      <c r="Y5" s="521"/>
      <c r="Z5" s="520"/>
      <c r="AA5" s="410"/>
      <c r="AB5" s="518" t="s">
        <v>423</v>
      </c>
      <c r="AC5" s="521"/>
      <c r="AD5" s="521"/>
      <c r="AE5" s="521"/>
      <c r="AF5" s="521"/>
      <c r="AG5" s="521"/>
      <c r="AH5" s="521"/>
      <c r="AI5" s="520"/>
      <c r="AJ5" s="411"/>
      <c r="AK5" s="410"/>
      <c r="AL5" s="410"/>
      <c r="AM5" s="410"/>
      <c r="AN5" s="410"/>
      <c r="AO5" s="410"/>
      <c r="AP5" s="410"/>
      <c r="AQ5" s="411"/>
      <c r="AR5" s="411"/>
      <c r="AS5" s="411"/>
      <c r="AT5" s="411"/>
      <c r="AU5" s="412"/>
      <c r="AV5" s="412"/>
      <c r="AW5" s="412"/>
      <c r="AX5" s="412"/>
      <c r="AY5" s="412"/>
      <c r="AZ5" s="412"/>
      <c r="BA5" s="412"/>
      <c r="BB5" s="412"/>
      <c r="BC5" s="412"/>
      <c r="BD5" s="412"/>
    </row>
    <row r="6" ht="10.5"/>
    <row r="7" ht="10.5"/>
    <row r="8" ht="10.5">
      <c r="B8" s="20" t="s">
        <v>779</v>
      </c>
    </row>
    <row r="9" ht="10.5" customHeight="1">
      <c r="B9" s="20"/>
    </row>
    <row r="10" spans="2:43" ht="10.5" customHeight="1">
      <c r="B10" s="497" t="s">
        <v>2</v>
      </c>
      <c r="C10" s="499"/>
      <c r="D10" s="499"/>
      <c r="E10" s="499"/>
      <c r="F10" s="499"/>
      <c r="G10" s="499"/>
      <c r="H10" s="499"/>
      <c r="I10" s="499"/>
      <c r="J10" s="499"/>
      <c r="K10" s="499"/>
      <c r="L10" s="499"/>
      <c r="M10" s="499"/>
      <c r="N10" s="499"/>
      <c r="O10" s="499"/>
      <c r="P10" s="499"/>
      <c r="Q10" s="499"/>
      <c r="R10" s="499"/>
      <c r="S10" s="499"/>
      <c r="T10" s="499"/>
      <c r="U10" s="499"/>
      <c r="V10" s="499"/>
      <c r="W10" s="499"/>
      <c r="X10" s="499"/>
      <c r="Y10" s="499"/>
      <c r="Z10" s="499"/>
      <c r="AA10" s="499"/>
      <c r="AB10" s="499"/>
      <c r="AC10" s="499"/>
      <c r="AD10" s="499"/>
      <c r="AE10" s="499"/>
      <c r="AF10" s="499"/>
      <c r="AG10" s="499"/>
      <c r="AH10" s="499"/>
      <c r="AI10" s="499"/>
      <c r="AJ10" s="499"/>
      <c r="AK10" s="499"/>
      <c r="AL10" s="499"/>
      <c r="AM10" s="499"/>
      <c r="AN10" s="499"/>
      <c r="AO10" s="499"/>
      <c r="AP10" s="499"/>
      <c r="AQ10" s="499"/>
    </row>
    <row r="11" spans="2:43" ht="10.5" customHeight="1">
      <c r="B11" s="499"/>
      <c r="C11" s="499"/>
      <c r="D11" s="499"/>
      <c r="E11" s="499"/>
      <c r="F11" s="499"/>
      <c r="G11" s="499"/>
      <c r="H11" s="499"/>
      <c r="I11" s="499"/>
      <c r="J11" s="499"/>
      <c r="K11" s="499"/>
      <c r="L11" s="499"/>
      <c r="M11" s="499"/>
      <c r="N11" s="499"/>
      <c r="O11" s="499"/>
      <c r="P11" s="499"/>
      <c r="Q11" s="499"/>
      <c r="R11" s="499"/>
      <c r="S11" s="499"/>
      <c r="T11" s="499"/>
      <c r="U11" s="499"/>
      <c r="V11" s="499"/>
      <c r="W11" s="499"/>
      <c r="X11" s="499"/>
      <c r="Y11" s="499"/>
      <c r="Z11" s="499"/>
      <c r="AA11" s="499"/>
      <c r="AB11" s="499"/>
      <c r="AC11" s="499"/>
      <c r="AD11" s="499"/>
      <c r="AE11" s="499"/>
      <c r="AF11" s="499"/>
      <c r="AG11" s="499"/>
      <c r="AH11" s="499"/>
      <c r="AI11" s="499"/>
      <c r="AJ11" s="499"/>
      <c r="AK11" s="499"/>
      <c r="AL11" s="499"/>
      <c r="AM11" s="499"/>
      <c r="AN11" s="499"/>
      <c r="AO11" s="499"/>
      <c r="AP11" s="499"/>
      <c r="AQ11" s="499"/>
    </row>
    <row r="12" spans="2:43" ht="10.5">
      <c r="B12" s="499"/>
      <c r="C12" s="499"/>
      <c r="D12" s="499"/>
      <c r="E12" s="499"/>
      <c r="F12" s="499"/>
      <c r="G12" s="499"/>
      <c r="H12" s="499"/>
      <c r="I12" s="499"/>
      <c r="J12" s="499"/>
      <c r="K12" s="499"/>
      <c r="L12" s="499"/>
      <c r="M12" s="499"/>
      <c r="N12" s="499"/>
      <c r="O12" s="499"/>
      <c r="P12" s="499"/>
      <c r="Q12" s="499"/>
      <c r="R12" s="499"/>
      <c r="S12" s="499"/>
      <c r="T12" s="499"/>
      <c r="U12" s="499"/>
      <c r="V12" s="499"/>
      <c r="W12" s="499"/>
      <c r="X12" s="499"/>
      <c r="Y12" s="499"/>
      <c r="Z12" s="499"/>
      <c r="AA12" s="499"/>
      <c r="AB12" s="499"/>
      <c r="AC12" s="499"/>
      <c r="AD12" s="499"/>
      <c r="AE12" s="499"/>
      <c r="AF12" s="499"/>
      <c r="AG12" s="499"/>
      <c r="AH12" s="499"/>
      <c r="AI12" s="499"/>
      <c r="AJ12" s="499"/>
      <c r="AK12" s="499"/>
      <c r="AL12" s="499"/>
      <c r="AM12" s="499"/>
      <c r="AN12" s="499"/>
      <c r="AO12" s="499"/>
      <c r="AP12" s="499"/>
      <c r="AQ12" s="499"/>
    </row>
    <row r="13" ht="10.5">
      <c r="B13" s="20"/>
    </row>
    <row r="14" spans="1:2" ht="10.5">
      <c r="A14" s="23" t="s">
        <v>138</v>
      </c>
      <c r="B14" s="336" t="s">
        <v>103</v>
      </c>
    </row>
    <row r="15" ht="10.5">
      <c r="B15" s="20"/>
    </row>
    <row r="16" spans="1:2" ht="10.5">
      <c r="A16" s="23" t="s">
        <v>138</v>
      </c>
      <c r="B16" s="18" t="s">
        <v>775</v>
      </c>
    </row>
    <row r="17" ht="10.5">
      <c r="B17" s="22" t="s">
        <v>772</v>
      </c>
    </row>
    <row r="18" ht="10.5">
      <c r="B18" s="22" t="s">
        <v>773</v>
      </c>
    </row>
    <row r="19" ht="10.5">
      <c r="B19" s="22" t="s">
        <v>774</v>
      </c>
    </row>
    <row r="20" ht="10.5">
      <c r="L20" s="20"/>
    </row>
    <row r="21" spans="1:41" ht="10.5">
      <c r="A21" s="23" t="s">
        <v>138</v>
      </c>
      <c r="B21" s="497" t="s">
        <v>137</v>
      </c>
      <c r="C21" s="498"/>
      <c r="D21" s="498"/>
      <c r="E21" s="498"/>
      <c r="F21" s="498"/>
      <c r="G21" s="498"/>
      <c r="H21" s="498"/>
      <c r="I21" s="498"/>
      <c r="J21" s="498"/>
      <c r="K21" s="498"/>
      <c r="L21" s="498"/>
      <c r="M21" s="499"/>
      <c r="N21" s="499"/>
      <c r="O21" s="499"/>
      <c r="P21" s="499"/>
      <c r="Q21" s="499"/>
      <c r="R21" s="499"/>
      <c r="S21" s="499"/>
      <c r="T21" s="499"/>
      <c r="U21" s="499"/>
      <c r="V21" s="499"/>
      <c r="W21" s="499"/>
      <c r="X21" s="499"/>
      <c r="Y21" s="499"/>
      <c r="Z21" s="499"/>
      <c r="AA21" s="499"/>
      <c r="AB21" s="499"/>
      <c r="AC21" s="499"/>
      <c r="AD21" s="499"/>
      <c r="AE21" s="499"/>
      <c r="AF21" s="499"/>
      <c r="AG21" s="499"/>
      <c r="AH21" s="499"/>
      <c r="AI21" s="499"/>
      <c r="AJ21" s="499"/>
      <c r="AK21" s="499"/>
      <c r="AL21" s="499"/>
      <c r="AM21" s="499"/>
      <c r="AN21" s="499"/>
      <c r="AO21" s="499"/>
    </row>
    <row r="22" spans="1:41" ht="10.5">
      <c r="A22" s="23"/>
      <c r="B22" s="499"/>
      <c r="C22" s="499"/>
      <c r="D22" s="499"/>
      <c r="E22" s="499"/>
      <c r="F22" s="499"/>
      <c r="G22" s="499"/>
      <c r="H22" s="499"/>
      <c r="I22" s="499"/>
      <c r="J22" s="499"/>
      <c r="K22" s="499"/>
      <c r="L22" s="499"/>
      <c r="M22" s="499"/>
      <c r="N22" s="499"/>
      <c r="O22" s="499"/>
      <c r="P22" s="499"/>
      <c r="Q22" s="499"/>
      <c r="R22" s="499"/>
      <c r="S22" s="499"/>
      <c r="T22" s="499"/>
      <c r="U22" s="499"/>
      <c r="V22" s="499"/>
      <c r="W22" s="499"/>
      <c r="X22" s="499"/>
      <c r="Y22" s="499"/>
      <c r="Z22" s="499"/>
      <c r="AA22" s="499"/>
      <c r="AB22" s="499"/>
      <c r="AC22" s="499"/>
      <c r="AD22" s="499"/>
      <c r="AE22" s="499"/>
      <c r="AF22" s="499"/>
      <c r="AG22" s="499"/>
      <c r="AH22" s="499"/>
      <c r="AI22" s="499"/>
      <c r="AJ22" s="499"/>
      <c r="AK22" s="499"/>
      <c r="AL22" s="499"/>
      <c r="AM22" s="499"/>
      <c r="AN22" s="499"/>
      <c r="AO22" s="499"/>
    </row>
    <row r="23" spans="4:13" ht="11.25" thickBot="1">
      <c r="D23" s="19"/>
      <c r="E23" s="19"/>
      <c r="F23" s="19"/>
      <c r="G23" s="19"/>
      <c r="H23" s="19"/>
      <c r="I23" s="19"/>
      <c r="J23" s="19"/>
      <c r="K23" s="19"/>
      <c r="L23" s="19"/>
      <c r="M23" s="19"/>
    </row>
    <row r="24" spans="1:40" ht="10.5">
      <c r="A24" s="23"/>
      <c r="B24" s="506" t="s">
        <v>104</v>
      </c>
      <c r="C24" s="507"/>
      <c r="D24" s="507"/>
      <c r="E24" s="507"/>
      <c r="F24" s="507"/>
      <c r="G24" s="507"/>
      <c r="H24" s="507"/>
      <c r="I24" s="507"/>
      <c r="J24" s="507"/>
      <c r="K24" s="507"/>
      <c r="L24" s="507"/>
      <c r="M24" s="508"/>
      <c r="N24" s="508"/>
      <c r="O24" s="508"/>
      <c r="P24" s="508"/>
      <c r="Q24" s="508"/>
      <c r="R24" s="508"/>
      <c r="S24" s="508"/>
      <c r="T24" s="508"/>
      <c r="U24" s="508"/>
      <c r="V24" s="508"/>
      <c r="W24" s="508"/>
      <c r="X24" s="508"/>
      <c r="Y24" s="508"/>
      <c r="Z24" s="508"/>
      <c r="AA24" s="508"/>
      <c r="AB24" s="508"/>
      <c r="AC24" s="508"/>
      <c r="AD24" s="508"/>
      <c r="AE24" s="508"/>
      <c r="AF24" s="508"/>
      <c r="AG24" s="508"/>
      <c r="AH24" s="508"/>
      <c r="AI24" s="508"/>
      <c r="AJ24" s="508"/>
      <c r="AK24" s="508"/>
      <c r="AL24" s="508"/>
      <c r="AM24" s="508"/>
      <c r="AN24" s="509"/>
    </row>
    <row r="25" spans="2:40" ht="10.5">
      <c r="B25" s="510"/>
      <c r="C25" s="511"/>
      <c r="D25" s="511"/>
      <c r="E25" s="511"/>
      <c r="F25" s="511"/>
      <c r="G25" s="511"/>
      <c r="H25" s="511"/>
      <c r="I25" s="511"/>
      <c r="J25" s="511"/>
      <c r="K25" s="511"/>
      <c r="L25" s="511"/>
      <c r="M25" s="512"/>
      <c r="N25" s="512"/>
      <c r="O25" s="512"/>
      <c r="P25" s="512"/>
      <c r="Q25" s="512"/>
      <c r="R25" s="512"/>
      <c r="S25" s="512"/>
      <c r="T25" s="512"/>
      <c r="U25" s="512"/>
      <c r="V25" s="512"/>
      <c r="W25" s="512"/>
      <c r="X25" s="512"/>
      <c r="Y25" s="512"/>
      <c r="Z25" s="512"/>
      <c r="AA25" s="512"/>
      <c r="AB25" s="512"/>
      <c r="AC25" s="512"/>
      <c r="AD25" s="512"/>
      <c r="AE25" s="512"/>
      <c r="AF25" s="512"/>
      <c r="AG25" s="512"/>
      <c r="AH25" s="512"/>
      <c r="AI25" s="512"/>
      <c r="AJ25" s="512"/>
      <c r="AK25" s="512"/>
      <c r="AL25" s="512"/>
      <c r="AM25" s="512"/>
      <c r="AN25" s="513"/>
    </row>
    <row r="26" spans="2:40" ht="10.5">
      <c r="B26" s="514"/>
      <c r="C26" s="512"/>
      <c r="D26" s="512"/>
      <c r="E26" s="512"/>
      <c r="F26" s="512"/>
      <c r="G26" s="512"/>
      <c r="H26" s="512"/>
      <c r="I26" s="512"/>
      <c r="J26" s="512"/>
      <c r="K26" s="512"/>
      <c r="L26" s="512"/>
      <c r="M26" s="512"/>
      <c r="N26" s="512"/>
      <c r="O26" s="512"/>
      <c r="P26" s="512"/>
      <c r="Q26" s="512"/>
      <c r="R26" s="512"/>
      <c r="S26" s="512"/>
      <c r="T26" s="512"/>
      <c r="U26" s="512"/>
      <c r="V26" s="512"/>
      <c r="W26" s="512"/>
      <c r="X26" s="512"/>
      <c r="Y26" s="512"/>
      <c r="Z26" s="512"/>
      <c r="AA26" s="512"/>
      <c r="AB26" s="512"/>
      <c r="AC26" s="512"/>
      <c r="AD26" s="512"/>
      <c r="AE26" s="512"/>
      <c r="AF26" s="512"/>
      <c r="AG26" s="512"/>
      <c r="AH26" s="512"/>
      <c r="AI26" s="512"/>
      <c r="AJ26" s="512"/>
      <c r="AK26" s="512"/>
      <c r="AL26" s="512"/>
      <c r="AM26" s="512"/>
      <c r="AN26" s="513"/>
    </row>
    <row r="27" spans="2:46" ht="12.75">
      <c r="B27" s="514"/>
      <c r="C27" s="512"/>
      <c r="D27" s="512"/>
      <c r="E27" s="512"/>
      <c r="F27" s="512"/>
      <c r="G27" s="512"/>
      <c r="H27" s="512"/>
      <c r="I27" s="512"/>
      <c r="J27" s="512"/>
      <c r="K27" s="512"/>
      <c r="L27" s="512"/>
      <c r="M27" s="512"/>
      <c r="N27" s="512"/>
      <c r="O27" s="512"/>
      <c r="P27" s="512"/>
      <c r="Q27" s="512"/>
      <c r="R27" s="512"/>
      <c r="S27" s="512"/>
      <c r="T27" s="512"/>
      <c r="U27" s="512"/>
      <c r="V27" s="512"/>
      <c r="W27" s="512"/>
      <c r="X27" s="512"/>
      <c r="Y27" s="512"/>
      <c r="Z27" s="512"/>
      <c r="AA27" s="512"/>
      <c r="AB27" s="512"/>
      <c r="AC27" s="512"/>
      <c r="AD27" s="512"/>
      <c r="AE27" s="512"/>
      <c r="AF27" s="512"/>
      <c r="AG27" s="512"/>
      <c r="AH27" s="512"/>
      <c r="AI27" s="512"/>
      <c r="AJ27" s="512"/>
      <c r="AK27" s="512"/>
      <c r="AL27" s="512"/>
      <c r="AM27" s="512"/>
      <c r="AN27" s="513"/>
      <c r="AT27" s="338"/>
    </row>
    <row r="28" spans="1:70" s="89" customFormat="1" ht="12.75" customHeight="1" thickBot="1">
      <c r="A28" s="18"/>
      <c r="B28" s="515"/>
      <c r="C28" s="516"/>
      <c r="D28" s="516"/>
      <c r="E28" s="516"/>
      <c r="F28" s="516"/>
      <c r="G28" s="516"/>
      <c r="H28" s="516"/>
      <c r="I28" s="516"/>
      <c r="J28" s="516"/>
      <c r="K28" s="516"/>
      <c r="L28" s="516"/>
      <c r="M28" s="516"/>
      <c r="N28" s="516"/>
      <c r="O28" s="516"/>
      <c r="P28" s="516"/>
      <c r="Q28" s="516"/>
      <c r="R28" s="516"/>
      <c r="S28" s="516"/>
      <c r="T28" s="516"/>
      <c r="U28" s="516"/>
      <c r="V28" s="516"/>
      <c r="W28" s="516"/>
      <c r="X28" s="516"/>
      <c r="Y28" s="516"/>
      <c r="Z28" s="516"/>
      <c r="AA28" s="516"/>
      <c r="AB28" s="516"/>
      <c r="AC28" s="516"/>
      <c r="AD28" s="516"/>
      <c r="AE28" s="516"/>
      <c r="AF28" s="516"/>
      <c r="AG28" s="516"/>
      <c r="AH28" s="516"/>
      <c r="AI28" s="516"/>
      <c r="AJ28" s="516"/>
      <c r="AK28" s="516"/>
      <c r="AL28" s="516"/>
      <c r="AM28" s="516"/>
      <c r="AN28" s="517"/>
      <c r="AO28" s="18"/>
      <c r="AP28" s="18"/>
      <c r="AQ28" s="18"/>
      <c r="AR28" s="18"/>
      <c r="AS28" s="18"/>
      <c r="AT28" s="337"/>
      <c r="AU28" s="338"/>
      <c r="AV28" s="338"/>
      <c r="AW28" s="338"/>
      <c r="AX28" s="339"/>
      <c r="AY28" s="339"/>
      <c r="AZ28" s="339"/>
      <c r="BA28" s="339"/>
      <c r="BB28" s="339"/>
      <c r="BC28" s="339"/>
      <c r="BD28" s="339"/>
      <c r="BE28" s="87"/>
      <c r="BF28" s="87"/>
      <c r="BG28" s="87"/>
      <c r="BH28" s="87"/>
      <c r="BI28" s="87"/>
      <c r="BJ28" s="87"/>
      <c r="BK28" s="87"/>
      <c r="BL28" s="87"/>
      <c r="BM28" s="87"/>
      <c r="BN28" s="87"/>
      <c r="BO28" s="87"/>
      <c r="BP28" s="87"/>
      <c r="BQ28" s="87"/>
      <c r="BR28" s="87"/>
    </row>
    <row r="29" spans="1:69" s="73" customFormat="1" ht="8.25" customHeight="1">
      <c r="A29" s="18"/>
      <c r="B29" s="18"/>
      <c r="C29" s="18"/>
      <c r="D29" s="19"/>
      <c r="E29" s="19"/>
      <c r="F29" s="19"/>
      <c r="G29" s="19"/>
      <c r="H29" s="19"/>
      <c r="I29" s="19"/>
      <c r="J29" s="19"/>
      <c r="K29" s="19"/>
      <c r="L29" s="19"/>
      <c r="M29" s="19"/>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337"/>
      <c r="AU29" s="99"/>
      <c r="AV29" s="99"/>
      <c r="AW29" s="300"/>
      <c r="AX29" s="300"/>
      <c r="AY29" s="300"/>
      <c r="AZ29" s="300"/>
      <c r="BA29" s="300"/>
      <c r="BB29" s="300"/>
      <c r="BC29" s="300"/>
      <c r="BD29" s="300"/>
      <c r="BE29" s="86"/>
      <c r="BF29" s="86"/>
      <c r="BG29" s="86"/>
      <c r="BH29" s="86"/>
      <c r="BI29" s="86"/>
      <c r="BJ29" s="86"/>
      <c r="BK29" s="86"/>
      <c r="BL29" s="86"/>
      <c r="BM29" s="86"/>
      <c r="BN29" s="86"/>
      <c r="BO29" s="86"/>
      <c r="BP29" s="86"/>
      <c r="BQ29" s="86"/>
    </row>
    <row r="30" spans="1:69" s="73" customFormat="1" ht="10.5" customHeight="1">
      <c r="A30" s="23" t="s">
        <v>138</v>
      </c>
      <c r="B30" s="18" t="s">
        <v>780</v>
      </c>
      <c r="C30" s="18"/>
      <c r="D30" s="19"/>
      <c r="E30" s="19"/>
      <c r="F30" s="19"/>
      <c r="G30" s="19"/>
      <c r="H30" s="19"/>
      <c r="I30" s="19"/>
      <c r="J30" s="19"/>
      <c r="K30" s="19"/>
      <c r="L30" s="19"/>
      <c r="M30" s="19"/>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84"/>
      <c r="AV30" s="84"/>
      <c r="AW30" s="86"/>
      <c r="AX30" s="86"/>
      <c r="AY30" s="86"/>
      <c r="AZ30" s="86"/>
      <c r="BA30" s="86"/>
      <c r="BB30" s="86"/>
      <c r="BC30" s="86"/>
      <c r="BD30" s="86"/>
      <c r="BE30" s="86"/>
      <c r="BF30" s="86"/>
      <c r="BG30" s="86"/>
      <c r="BH30" s="86"/>
      <c r="BI30" s="86"/>
      <c r="BJ30" s="86"/>
      <c r="BK30" s="86"/>
      <c r="BL30" s="86"/>
      <c r="BM30" s="86"/>
      <c r="BN30" s="86"/>
      <c r="BO30" s="86"/>
      <c r="BP30" s="86"/>
      <c r="BQ30" s="86"/>
    </row>
    <row r="31" spans="4:35" ht="10.5">
      <c r="D31" s="19"/>
      <c r="E31" s="19"/>
      <c r="F31" s="19"/>
      <c r="G31" s="19"/>
      <c r="H31" s="19"/>
      <c r="I31" s="19"/>
      <c r="J31" s="19"/>
      <c r="K31" s="19"/>
      <c r="L31" s="19"/>
      <c r="M31" s="19"/>
      <c r="W31" s="248"/>
      <c r="X31" s="248"/>
      <c r="Y31" s="248"/>
      <c r="Z31" s="248"/>
      <c r="AA31" s="248"/>
      <c r="AB31" s="248"/>
      <c r="AC31" s="248"/>
      <c r="AD31" s="248"/>
      <c r="AE31" s="248"/>
      <c r="AF31" s="248"/>
      <c r="AG31" s="248"/>
      <c r="AH31" s="248"/>
      <c r="AI31" s="248"/>
    </row>
    <row r="32" spans="1:45" ht="10.5" customHeight="1">
      <c r="A32" s="87"/>
      <c r="B32" s="500" t="s">
        <v>110</v>
      </c>
      <c r="C32" s="501"/>
      <c r="D32" s="501"/>
      <c r="E32" s="501"/>
      <c r="F32" s="502"/>
      <c r="G32" s="424"/>
      <c r="H32" s="503" t="s">
        <v>294</v>
      </c>
      <c r="I32" s="504"/>
      <c r="J32" s="504"/>
      <c r="K32" s="505"/>
      <c r="L32" s="424"/>
      <c r="M32" s="503" t="s">
        <v>402</v>
      </c>
      <c r="N32" s="504"/>
      <c r="O32" s="504"/>
      <c r="P32" s="505"/>
      <c r="Q32" s="424"/>
      <c r="R32" s="503" t="s">
        <v>423</v>
      </c>
      <c r="S32" s="504"/>
      <c r="T32" s="504"/>
      <c r="U32" s="505"/>
      <c r="V32" s="340"/>
      <c r="W32" s="493" t="s">
        <v>97</v>
      </c>
      <c r="X32" s="493"/>
      <c r="Y32" s="493"/>
      <c r="Z32" s="493"/>
      <c r="AA32" s="493"/>
      <c r="AB32" s="493"/>
      <c r="AC32" s="493"/>
      <c r="AD32" s="493"/>
      <c r="AE32" s="493"/>
      <c r="AF32" s="493"/>
      <c r="AG32" s="493"/>
      <c r="AH32" s="493"/>
      <c r="AI32" s="493"/>
      <c r="AJ32" s="493"/>
      <c r="AK32" s="493"/>
      <c r="AL32" s="493"/>
      <c r="AM32" s="493"/>
      <c r="AN32" s="493"/>
      <c r="AO32" s="493"/>
      <c r="AP32" s="493"/>
      <c r="AQ32" s="493"/>
      <c r="AR32" s="493"/>
      <c r="AS32" s="338"/>
    </row>
    <row r="33" spans="1:45" ht="12.75">
      <c r="A33" s="73"/>
      <c r="B33" s="73"/>
      <c r="C33" s="73"/>
      <c r="D33" s="73"/>
      <c r="E33" s="73"/>
      <c r="F33" s="73"/>
      <c r="G33" s="73"/>
      <c r="H33" s="73"/>
      <c r="I33" s="73"/>
      <c r="J33" s="73"/>
      <c r="K33" s="73"/>
      <c r="L33" s="73"/>
      <c r="M33" s="73"/>
      <c r="N33" s="73"/>
      <c r="O33" s="73"/>
      <c r="P33" s="73"/>
      <c r="Q33" s="73"/>
      <c r="R33" s="73"/>
      <c r="S33" s="73"/>
      <c r="T33" s="73"/>
      <c r="U33" s="73"/>
      <c r="V33" s="73"/>
      <c r="W33" s="493"/>
      <c r="X33" s="493"/>
      <c r="Y33" s="493"/>
      <c r="Z33" s="493"/>
      <c r="AA33" s="493"/>
      <c r="AB33" s="493"/>
      <c r="AC33" s="493"/>
      <c r="AD33" s="493"/>
      <c r="AE33" s="493"/>
      <c r="AF33" s="493"/>
      <c r="AG33" s="493"/>
      <c r="AH33" s="493"/>
      <c r="AI33" s="493"/>
      <c r="AJ33" s="493"/>
      <c r="AK33" s="493"/>
      <c r="AL33" s="493"/>
      <c r="AM33" s="493"/>
      <c r="AN33" s="493"/>
      <c r="AO33" s="493"/>
      <c r="AP33" s="493"/>
      <c r="AQ33" s="493"/>
      <c r="AR33" s="493"/>
      <c r="AS33" s="337"/>
    </row>
    <row r="34" spans="1:45" ht="12.75">
      <c r="A34" s="74"/>
      <c r="B34" s="522"/>
      <c r="C34" s="522"/>
      <c r="D34" s="522"/>
      <c r="E34" s="522"/>
      <c r="F34" s="522"/>
      <c r="G34" s="522"/>
      <c r="H34" s="522"/>
      <c r="I34" s="93"/>
      <c r="J34" s="73"/>
      <c r="K34" s="73"/>
      <c r="L34" s="73"/>
      <c r="M34" s="73"/>
      <c r="N34" s="73"/>
      <c r="O34" s="73"/>
      <c r="P34" s="73"/>
      <c r="Q34" s="73"/>
      <c r="R34" s="282"/>
      <c r="S34" s="73"/>
      <c r="T34" s="73"/>
      <c r="U34" s="73"/>
      <c r="V34" s="73"/>
      <c r="W34" s="299"/>
      <c r="X34" s="299"/>
      <c r="Y34" s="299"/>
      <c r="Z34" s="299"/>
      <c r="AA34" s="299"/>
      <c r="AB34" s="25"/>
      <c r="AC34" s="25"/>
      <c r="AD34" s="25"/>
      <c r="AE34" s="25"/>
      <c r="AF34" s="25"/>
      <c r="AG34" s="25"/>
      <c r="AH34" s="25"/>
      <c r="AI34" s="25"/>
      <c r="AJ34" s="84"/>
      <c r="AK34" s="337"/>
      <c r="AL34" s="337"/>
      <c r="AM34" s="337"/>
      <c r="AN34" s="337"/>
      <c r="AO34" s="337"/>
      <c r="AP34" s="337"/>
      <c r="AQ34" s="337"/>
      <c r="AR34" s="337"/>
      <c r="AS34" s="337"/>
    </row>
    <row r="35" spans="2:35" ht="12.75">
      <c r="B35" s="19"/>
      <c r="C35" s="19"/>
      <c r="D35" s="19"/>
      <c r="E35" s="19"/>
      <c r="F35" s="19"/>
      <c r="G35" s="19"/>
      <c r="H35" s="19"/>
      <c r="I35" s="19"/>
      <c r="J35" s="19"/>
      <c r="K35" s="19"/>
      <c r="L35" s="19"/>
      <c r="M35" s="21"/>
      <c r="W35" s="248"/>
      <c r="X35" s="248"/>
      <c r="Y35" s="248"/>
      <c r="Z35" s="248"/>
      <c r="AA35" s="248"/>
      <c r="AB35" s="248"/>
      <c r="AC35" s="248"/>
      <c r="AD35" s="248"/>
      <c r="AE35" s="248"/>
      <c r="AF35" s="248"/>
      <c r="AG35" s="248"/>
      <c r="AH35" s="248"/>
      <c r="AI35" s="248"/>
    </row>
    <row r="36" spans="2:45" ht="10.5">
      <c r="B36" s="484" t="s">
        <v>463</v>
      </c>
      <c r="C36" s="523"/>
      <c r="D36" s="523"/>
      <c r="E36" s="523"/>
      <c r="F36" s="523"/>
      <c r="G36" s="523"/>
      <c r="H36" s="524"/>
      <c r="I36" s="19"/>
      <c r="J36" s="19"/>
      <c r="K36" s="493" t="s">
        <v>98</v>
      </c>
      <c r="L36" s="493"/>
      <c r="M36" s="493"/>
      <c r="N36" s="493"/>
      <c r="O36" s="493"/>
      <c r="P36" s="493"/>
      <c r="Q36" s="493"/>
      <c r="R36" s="493"/>
      <c r="S36" s="493"/>
      <c r="T36" s="493"/>
      <c r="U36" s="493"/>
      <c r="V36" s="493"/>
      <c r="W36" s="493"/>
      <c r="X36" s="493"/>
      <c r="Y36" s="493"/>
      <c r="Z36" s="493"/>
      <c r="AA36" s="493"/>
      <c r="AB36" s="493"/>
      <c r="AC36" s="493"/>
      <c r="AD36" s="493"/>
      <c r="AE36" s="493"/>
      <c r="AF36" s="493"/>
      <c r="AG36" s="493"/>
      <c r="AH36" s="493"/>
      <c r="AI36" s="493"/>
      <c r="AJ36" s="493"/>
      <c r="AK36" s="493"/>
      <c r="AL36" s="493"/>
      <c r="AM36" s="493"/>
      <c r="AN36" s="493"/>
      <c r="AO36" s="493"/>
      <c r="AP36" s="493"/>
      <c r="AQ36" s="493"/>
      <c r="AR36" s="493"/>
      <c r="AS36" s="301"/>
    </row>
    <row r="37" spans="2:45" ht="12.75">
      <c r="B37" s="525"/>
      <c r="C37" s="526"/>
      <c r="D37" s="526"/>
      <c r="E37" s="526"/>
      <c r="F37" s="526"/>
      <c r="G37" s="526"/>
      <c r="H37" s="527"/>
      <c r="I37" s="21"/>
      <c r="J37" s="21"/>
      <c r="K37" s="493"/>
      <c r="L37" s="493"/>
      <c r="M37" s="493"/>
      <c r="N37" s="493"/>
      <c r="O37" s="493"/>
      <c r="P37" s="493"/>
      <c r="Q37" s="493"/>
      <c r="R37" s="493"/>
      <c r="S37" s="493"/>
      <c r="T37" s="493"/>
      <c r="U37" s="493"/>
      <c r="V37" s="493"/>
      <c r="W37" s="493"/>
      <c r="X37" s="493"/>
      <c r="Y37" s="493"/>
      <c r="Z37" s="493"/>
      <c r="AA37" s="493"/>
      <c r="AB37" s="493"/>
      <c r="AC37" s="493"/>
      <c r="AD37" s="493"/>
      <c r="AE37" s="493"/>
      <c r="AF37" s="493"/>
      <c r="AG37" s="493"/>
      <c r="AH37" s="493"/>
      <c r="AI37" s="493"/>
      <c r="AJ37" s="493"/>
      <c r="AK37" s="493"/>
      <c r="AL37" s="493"/>
      <c r="AM37" s="493"/>
      <c r="AN37" s="493"/>
      <c r="AO37" s="493"/>
      <c r="AP37" s="493"/>
      <c r="AQ37" s="493"/>
      <c r="AR37" s="493"/>
      <c r="AS37" s="301"/>
    </row>
    <row r="38" spans="2:45" ht="10.5" customHeight="1">
      <c r="B38" s="19"/>
      <c r="C38" s="19"/>
      <c r="D38" s="21"/>
      <c r="E38" s="21"/>
      <c r="F38" s="21"/>
      <c r="G38" s="21"/>
      <c r="H38" s="21"/>
      <c r="I38" s="21"/>
      <c r="J38" s="21"/>
      <c r="K38" s="490" t="s">
        <v>107</v>
      </c>
      <c r="L38" s="491"/>
      <c r="M38" s="491"/>
      <c r="N38" s="491"/>
      <c r="O38" s="491"/>
      <c r="P38" s="491"/>
      <c r="Q38" s="491"/>
      <c r="R38" s="491"/>
      <c r="S38" s="491"/>
      <c r="T38" s="491"/>
      <c r="U38" s="491"/>
      <c r="V38" s="491"/>
      <c r="W38" s="491"/>
      <c r="X38" s="491"/>
      <c r="Y38" s="491"/>
      <c r="Z38" s="491"/>
      <c r="AA38" s="491"/>
      <c r="AB38" s="491"/>
      <c r="AC38" s="491"/>
      <c r="AD38" s="491"/>
      <c r="AE38" s="491"/>
      <c r="AF38" s="491"/>
      <c r="AG38" s="491"/>
      <c r="AH38" s="491"/>
      <c r="AI38" s="491"/>
      <c r="AJ38" s="491"/>
      <c r="AK38" s="491"/>
      <c r="AL38" s="491"/>
      <c r="AM38" s="491"/>
      <c r="AN38" s="491"/>
      <c r="AO38" s="491"/>
      <c r="AP38" s="491"/>
      <c r="AQ38" s="491"/>
      <c r="AR38" s="301"/>
      <c r="AS38" s="301"/>
    </row>
    <row r="39" spans="11:46" ht="10.5" customHeight="1">
      <c r="K39" s="491"/>
      <c r="L39" s="491"/>
      <c r="M39" s="491"/>
      <c r="N39" s="491"/>
      <c r="O39" s="491"/>
      <c r="P39" s="491"/>
      <c r="Q39" s="491"/>
      <c r="R39" s="491"/>
      <c r="S39" s="491"/>
      <c r="T39" s="491"/>
      <c r="U39" s="491"/>
      <c r="V39" s="491"/>
      <c r="W39" s="491"/>
      <c r="X39" s="491"/>
      <c r="Y39" s="491"/>
      <c r="Z39" s="491"/>
      <c r="AA39" s="491"/>
      <c r="AB39" s="491"/>
      <c r="AC39" s="491"/>
      <c r="AD39" s="491"/>
      <c r="AE39" s="491"/>
      <c r="AF39" s="491"/>
      <c r="AG39" s="491"/>
      <c r="AH39" s="491"/>
      <c r="AI39" s="491"/>
      <c r="AJ39" s="491"/>
      <c r="AK39" s="491"/>
      <c r="AL39" s="491"/>
      <c r="AM39" s="491"/>
      <c r="AN39" s="491"/>
      <c r="AO39" s="491"/>
      <c r="AP39" s="491"/>
      <c r="AQ39" s="491"/>
      <c r="AR39" s="301"/>
      <c r="AS39" s="301"/>
      <c r="AT39" s="304"/>
    </row>
    <row r="40" spans="11:47" ht="12.75">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301"/>
      <c r="AS40" s="301"/>
      <c r="AT40" s="304"/>
      <c r="AU40" s="304"/>
    </row>
    <row r="41" spans="11:47" ht="12.75">
      <c r="K41" s="302"/>
      <c r="L41" s="302"/>
      <c r="M41" s="303"/>
      <c r="N41" s="303"/>
      <c r="O41" s="303"/>
      <c r="P41" s="303"/>
      <c r="Q41" s="303"/>
      <c r="R41" s="303"/>
      <c r="S41" s="303"/>
      <c r="T41" s="303"/>
      <c r="U41" s="303"/>
      <c r="V41" s="303"/>
      <c r="W41" s="303"/>
      <c r="X41" s="303"/>
      <c r="Y41" s="303"/>
      <c r="Z41" s="303"/>
      <c r="AA41" s="303"/>
      <c r="AB41" s="303"/>
      <c r="AC41" s="303"/>
      <c r="AD41" s="303"/>
      <c r="AE41" s="303"/>
      <c r="AF41" s="303"/>
      <c r="AG41" s="303"/>
      <c r="AH41" s="303"/>
      <c r="AI41" s="303"/>
      <c r="AJ41" s="303"/>
      <c r="AK41" s="303"/>
      <c r="AL41" s="303"/>
      <c r="AM41" s="301"/>
      <c r="AN41" s="301"/>
      <c r="AO41" s="301"/>
      <c r="AP41" s="301"/>
      <c r="AQ41" s="301"/>
      <c r="AR41" s="301"/>
      <c r="AS41" s="301"/>
      <c r="AU41" s="304"/>
    </row>
    <row r="42" spans="2:45" ht="10.5">
      <c r="B42" s="484" t="s">
        <v>777</v>
      </c>
      <c r="C42" s="485"/>
      <c r="D42" s="485"/>
      <c r="E42" s="485"/>
      <c r="F42" s="485"/>
      <c r="G42" s="485"/>
      <c r="H42" s="486"/>
      <c r="K42" s="493" t="s">
        <v>99</v>
      </c>
      <c r="L42" s="493"/>
      <c r="M42" s="493"/>
      <c r="N42" s="493"/>
      <c r="O42" s="493"/>
      <c r="P42" s="493"/>
      <c r="Q42" s="493"/>
      <c r="R42" s="493"/>
      <c r="S42" s="493"/>
      <c r="T42" s="493"/>
      <c r="U42" s="493"/>
      <c r="V42" s="493"/>
      <c r="W42" s="493"/>
      <c r="X42" s="493"/>
      <c r="Y42" s="493"/>
      <c r="Z42" s="493"/>
      <c r="AA42" s="493"/>
      <c r="AB42" s="493"/>
      <c r="AC42" s="493"/>
      <c r="AD42" s="493"/>
      <c r="AE42" s="493"/>
      <c r="AF42" s="493"/>
      <c r="AG42" s="493"/>
      <c r="AH42" s="493"/>
      <c r="AI42" s="493"/>
      <c r="AJ42" s="493"/>
      <c r="AK42" s="493"/>
      <c r="AL42" s="493"/>
      <c r="AM42" s="493"/>
      <c r="AN42" s="493"/>
      <c r="AO42" s="493"/>
      <c r="AP42" s="493"/>
      <c r="AQ42" s="493"/>
      <c r="AR42" s="493"/>
      <c r="AS42" s="493"/>
    </row>
    <row r="43" spans="2:45" ht="10.5">
      <c r="B43" s="487"/>
      <c r="C43" s="488"/>
      <c r="D43" s="488"/>
      <c r="E43" s="488"/>
      <c r="F43" s="488"/>
      <c r="G43" s="488"/>
      <c r="H43" s="489"/>
      <c r="K43" s="493"/>
      <c r="L43" s="493"/>
      <c r="M43" s="493"/>
      <c r="N43" s="493"/>
      <c r="O43" s="493"/>
      <c r="P43" s="493"/>
      <c r="Q43" s="493"/>
      <c r="R43" s="493"/>
      <c r="S43" s="493"/>
      <c r="T43" s="493"/>
      <c r="U43" s="493"/>
      <c r="V43" s="493"/>
      <c r="W43" s="493"/>
      <c r="X43" s="493"/>
      <c r="Y43" s="493"/>
      <c r="Z43" s="493"/>
      <c r="AA43" s="493"/>
      <c r="AB43" s="493"/>
      <c r="AC43" s="493"/>
      <c r="AD43" s="493"/>
      <c r="AE43" s="493"/>
      <c r="AF43" s="493"/>
      <c r="AG43" s="493"/>
      <c r="AH43" s="493"/>
      <c r="AI43" s="493"/>
      <c r="AJ43" s="493"/>
      <c r="AK43" s="493"/>
      <c r="AL43" s="493"/>
      <c r="AM43" s="493"/>
      <c r="AN43" s="493"/>
      <c r="AO43" s="493"/>
      <c r="AP43" s="493"/>
      <c r="AQ43" s="493"/>
      <c r="AR43" s="493"/>
      <c r="AS43" s="493"/>
    </row>
    <row r="44" spans="11:45" ht="12.75">
      <c r="K44" s="490" t="s">
        <v>105</v>
      </c>
      <c r="L44" s="491"/>
      <c r="M44" s="491"/>
      <c r="N44" s="491"/>
      <c r="O44" s="491"/>
      <c r="P44" s="491"/>
      <c r="Q44" s="491"/>
      <c r="R44" s="491"/>
      <c r="S44" s="491"/>
      <c r="T44" s="491"/>
      <c r="U44" s="491"/>
      <c r="V44" s="491"/>
      <c r="W44" s="491"/>
      <c r="X44" s="491"/>
      <c r="Y44" s="491"/>
      <c r="Z44" s="491"/>
      <c r="AA44" s="491"/>
      <c r="AB44" s="491"/>
      <c r="AC44" s="491"/>
      <c r="AD44" s="491"/>
      <c r="AE44" s="491"/>
      <c r="AF44" s="491"/>
      <c r="AG44" s="491"/>
      <c r="AH44" s="491"/>
      <c r="AI44" s="491"/>
      <c r="AJ44" s="491"/>
      <c r="AK44" s="491"/>
      <c r="AL44" s="491"/>
      <c r="AM44" s="491"/>
      <c r="AN44" s="491"/>
      <c r="AO44" s="491"/>
      <c r="AP44" s="491"/>
      <c r="AQ44" s="491"/>
      <c r="AR44" s="304"/>
      <c r="AS44" s="304"/>
    </row>
    <row r="45" spans="11:45" ht="12.75">
      <c r="K45" s="491"/>
      <c r="L45" s="491"/>
      <c r="M45" s="491"/>
      <c r="N45" s="491"/>
      <c r="O45" s="491"/>
      <c r="P45" s="491"/>
      <c r="Q45" s="491"/>
      <c r="R45" s="491"/>
      <c r="S45" s="491"/>
      <c r="T45" s="491"/>
      <c r="U45" s="491"/>
      <c r="V45" s="491"/>
      <c r="W45" s="491"/>
      <c r="X45" s="491"/>
      <c r="Y45" s="491"/>
      <c r="Z45" s="491"/>
      <c r="AA45" s="491"/>
      <c r="AB45" s="491"/>
      <c r="AC45" s="491"/>
      <c r="AD45" s="491"/>
      <c r="AE45" s="491"/>
      <c r="AF45" s="491"/>
      <c r="AG45" s="491"/>
      <c r="AH45" s="491"/>
      <c r="AI45" s="491"/>
      <c r="AJ45" s="491"/>
      <c r="AK45" s="491"/>
      <c r="AL45" s="491"/>
      <c r="AM45" s="491"/>
      <c r="AN45" s="491"/>
      <c r="AO45" s="491"/>
      <c r="AP45" s="491"/>
      <c r="AQ45" s="491"/>
      <c r="AR45" s="304"/>
      <c r="AS45" s="304"/>
    </row>
    <row r="46" spans="11:43" ht="10.5" customHeight="1">
      <c r="K46" s="341"/>
      <c r="L46" s="341"/>
      <c r="M46" s="341"/>
      <c r="N46" s="341"/>
      <c r="O46" s="341"/>
      <c r="P46" s="341"/>
      <c r="Q46" s="341"/>
      <c r="R46" s="341"/>
      <c r="S46" s="341"/>
      <c r="T46" s="341"/>
      <c r="U46" s="341"/>
      <c r="V46" s="341"/>
      <c r="W46" s="341"/>
      <c r="X46" s="341"/>
      <c r="Y46" s="341"/>
      <c r="Z46" s="341"/>
      <c r="AA46" s="341"/>
      <c r="AB46" s="341"/>
      <c r="AC46" s="341"/>
      <c r="AD46" s="341"/>
      <c r="AE46" s="341"/>
      <c r="AF46" s="341"/>
      <c r="AG46" s="341"/>
      <c r="AH46" s="341"/>
      <c r="AI46" s="341"/>
      <c r="AJ46" s="341"/>
      <c r="AK46" s="341"/>
      <c r="AL46" s="341"/>
      <c r="AM46" s="341"/>
      <c r="AN46" s="341"/>
      <c r="AO46" s="341"/>
      <c r="AP46" s="341"/>
      <c r="AQ46" s="341"/>
    </row>
    <row r="47" spans="11:43" ht="10.5" customHeight="1">
      <c r="K47" s="490" t="s">
        <v>106</v>
      </c>
      <c r="L47" s="491"/>
      <c r="M47" s="491"/>
      <c r="N47" s="491"/>
      <c r="O47" s="491"/>
      <c r="P47" s="491"/>
      <c r="Q47" s="491"/>
      <c r="R47" s="491"/>
      <c r="S47" s="491"/>
      <c r="T47" s="491"/>
      <c r="U47" s="491"/>
      <c r="V47" s="491"/>
      <c r="W47" s="491"/>
      <c r="X47" s="491"/>
      <c r="Y47" s="491"/>
      <c r="Z47" s="491"/>
      <c r="AA47" s="491"/>
      <c r="AB47" s="491"/>
      <c r="AC47" s="491"/>
      <c r="AD47" s="491"/>
      <c r="AE47" s="491"/>
      <c r="AF47" s="491"/>
      <c r="AG47" s="491"/>
      <c r="AH47" s="491"/>
      <c r="AI47" s="491"/>
      <c r="AJ47" s="491"/>
      <c r="AK47" s="491"/>
      <c r="AL47" s="491"/>
      <c r="AM47" s="491"/>
      <c r="AN47" s="491"/>
      <c r="AO47" s="491"/>
      <c r="AP47" s="491"/>
      <c r="AQ47" s="491"/>
    </row>
    <row r="48" spans="11:43" ht="13.5" customHeight="1">
      <c r="K48" s="491"/>
      <c r="L48" s="491"/>
      <c r="M48" s="491"/>
      <c r="N48" s="491"/>
      <c r="O48" s="491"/>
      <c r="P48" s="491"/>
      <c r="Q48" s="491"/>
      <c r="R48" s="491"/>
      <c r="S48" s="491"/>
      <c r="T48" s="491"/>
      <c r="U48" s="491"/>
      <c r="V48" s="491"/>
      <c r="W48" s="491"/>
      <c r="X48" s="491"/>
      <c r="Y48" s="491"/>
      <c r="Z48" s="491"/>
      <c r="AA48" s="491"/>
      <c r="AB48" s="491"/>
      <c r="AC48" s="491"/>
      <c r="AD48" s="491"/>
      <c r="AE48" s="491"/>
      <c r="AF48" s="491"/>
      <c r="AG48" s="491"/>
      <c r="AH48" s="491"/>
      <c r="AI48" s="491"/>
      <c r="AJ48" s="491"/>
      <c r="AK48" s="491"/>
      <c r="AL48" s="491"/>
      <c r="AM48" s="491"/>
      <c r="AN48" s="491"/>
      <c r="AO48" s="491"/>
      <c r="AP48" s="491"/>
      <c r="AQ48" s="491"/>
    </row>
    <row r="49" spans="2:12" ht="10.5">
      <c r="B49" s="248"/>
      <c r="C49" s="248"/>
      <c r="D49" s="248"/>
      <c r="E49" s="248"/>
      <c r="F49" s="248"/>
      <c r="G49" s="248"/>
      <c r="H49" s="248"/>
      <c r="I49" s="248"/>
      <c r="J49" s="248"/>
      <c r="K49" s="248"/>
      <c r="L49" s="248"/>
    </row>
    <row r="50" spans="2:45" ht="10.5" customHeight="1">
      <c r="B50" s="477" t="s">
        <v>778</v>
      </c>
      <c r="C50" s="478"/>
      <c r="D50" s="478"/>
      <c r="E50" s="478"/>
      <c r="F50" s="478"/>
      <c r="G50" s="478"/>
      <c r="H50" s="479"/>
      <c r="I50" s="248"/>
      <c r="J50" s="248"/>
      <c r="K50" s="493" t="s">
        <v>100</v>
      </c>
      <c r="L50" s="493"/>
      <c r="M50" s="493"/>
      <c r="N50" s="493"/>
      <c r="O50" s="493"/>
      <c r="P50" s="493"/>
      <c r="Q50" s="493"/>
      <c r="R50" s="493"/>
      <c r="S50" s="493"/>
      <c r="T50" s="493"/>
      <c r="U50" s="493"/>
      <c r="V50" s="493"/>
      <c r="W50" s="493"/>
      <c r="X50" s="493"/>
      <c r="Y50" s="493"/>
      <c r="Z50" s="493"/>
      <c r="AA50" s="493"/>
      <c r="AB50" s="493"/>
      <c r="AC50" s="493"/>
      <c r="AD50" s="493"/>
      <c r="AE50" s="493"/>
      <c r="AF50" s="493"/>
      <c r="AG50" s="493"/>
      <c r="AH50" s="493"/>
      <c r="AI50" s="493"/>
      <c r="AJ50" s="493"/>
      <c r="AK50" s="493"/>
      <c r="AL50" s="493"/>
      <c r="AM50" s="493"/>
      <c r="AN50" s="493"/>
      <c r="AO50" s="493"/>
      <c r="AP50" s="493"/>
      <c r="AQ50" s="493"/>
      <c r="AR50" s="493"/>
      <c r="AS50" s="493"/>
    </row>
    <row r="51" spans="2:45" ht="10.5" customHeight="1">
      <c r="B51" s="480"/>
      <c r="C51" s="481"/>
      <c r="D51" s="481"/>
      <c r="E51" s="481"/>
      <c r="F51" s="481"/>
      <c r="G51" s="481"/>
      <c r="H51" s="482"/>
      <c r="I51" s="19"/>
      <c r="J51" s="19"/>
      <c r="K51" s="493"/>
      <c r="L51" s="493"/>
      <c r="M51" s="493"/>
      <c r="N51" s="493"/>
      <c r="O51" s="493"/>
      <c r="P51" s="493"/>
      <c r="Q51" s="493"/>
      <c r="R51" s="493"/>
      <c r="S51" s="493"/>
      <c r="T51" s="493"/>
      <c r="U51" s="493"/>
      <c r="V51" s="493"/>
      <c r="W51" s="493"/>
      <c r="X51" s="493"/>
      <c r="Y51" s="493"/>
      <c r="Z51" s="493"/>
      <c r="AA51" s="493"/>
      <c r="AB51" s="493"/>
      <c r="AC51" s="493"/>
      <c r="AD51" s="493"/>
      <c r="AE51" s="493"/>
      <c r="AF51" s="493"/>
      <c r="AG51" s="493"/>
      <c r="AH51" s="493"/>
      <c r="AI51" s="493"/>
      <c r="AJ51" s="493"/>
      <c r="AK51" s="493"/>
      <c r="AL51" s="493"/>
      <c r="AM51" s="493"/>
      <c r="AN51" s="493"/>
      <c r="AO51" s="493"/>
      <c r="AP51" s="493"/>
      <c r="AQ51" s="493"/>
      <c r="AR51" s="493"/>
      <c r="AS51" s="493"/>
    </row>
    <row r="52" spans="2:13" ht="12.75">
      <c r="B52" s="19"/>
      <c r="C52" s="19"/>
      <c r="D52" s="19"/>
      <c r="E52" s="19"/>
      <c r="F52" s="19"/>
      <c r="G52" s="19"/>
      <c r="H52" s="19"/>
      <c r="I52" s="19"/>
      <c r="J52" s="19"/>
      <c r="K52" s="19"/>
      <c r="L52" s="19"/>
      <c r="M52" s="21"/>
    </row>
    <row r="53" ht="10.5"/>
    <row r="54" spans="11:45" ht="10.5" customHeight="1">
      <c r="K54" s="492" t="s">
        <v>101</v>
      </c>
      <c r="L54" s="492"/>
      <c r="M54" s="492"/>
      <c r="N54" s="492"/>
      <c r="O54" s="492"/>
      <c r="P54" s="492"/>
      <c r="Q54" s="492"/>
      <c r="R54" s="492"/>
      <c r="S54" s="492"/>
      <c r="T54" s="492"/>
      <c r="U54" s="492"/>
      <c r="V54" s="492"/>
      <c r="W54" s="492"/>
      <c r="X54" s="492"/>
      <c r="Y54" s="492"/>
      <c r="Z54" s="492"/>
      <c r="AA54" s="492"/>
      <c r="AB54" s="492"/>
      <c r="AC54" s="492"/>
      <c r="AD54" s="492"/>
      <c r="AE54" s="492"/>
      <c r="AF54" s="492"/>
      <c r="AG54" s="492"/>
      <c r="AH54" s="492"/>
      <c r="AI54" s="492"/>
      <c r="AJ54" s="492"/>
      <c r="AK54" s="492"/>
      <c r="AL54" s="492"/>
      <c r="AM54" s="492"/>
      <c r="AN54" s="492"/>
      <c r="AO54" s="492"/>
      <c r="AP54" s="492"/>
      <c r="AQ54" s="492"/>
      <c r="AR54" s="492"/>
      <c r="AS54" s="492"/>
    </row>
    <row r="55" spans="11:45" ht="10.5" customHeight="1">
      <c r="K55" s="492"/>
      <c r="L55" s="492"/>
      <c r="M55" s="492"/>
      <c r="N55" s="492"/>
      <c r="O55" s="492"/>
      <c r="P55" s="492"/>
      <c r="Q55" s="492"/>
      <c r="R55" s="492"/>
      <c r="S55" s="492"/>
      <c r="T55" s="492"/>
      <c r="U55" s="492"/>
      <c r="V55" s="492"/>
      <c r="W55" s="492"/>
      <c r="X55" s="492"/>
      <c r="Y55" s="492"/>
      <c r="Z55" s="492"/>
      <c r="AA55" s="492"/>
      <c r="AB55" s="492"/>
      <c r="AC55" s="492"/>
      <c r="AD55" s="492"/>
      <c r="AE55" s="492"/>
      <c r="AF55" s="492"/>
      <c r="AG55" s="492"/>
      <c r="AH55" s="492"/>
      <c r="AI55" s="492"/>
      <c r="AJ55" s="492"/>
      <c r="AK55" s="492"/>
      <c r="AL55" s="492"/>
      <c r="AM55" s="492"/>
      <c r="AN55" s="492"/>
      <c r="AO55" s="492"/>
      <c r="AP55" s="492"/>
      <c r="AQ55" s="492"/>
      <c r="AR55" s="492"/>
      <c r="AS55" s="492"/>
    </row>
    <row r="56" ht="10.5"/>
    <row r="57" ht="10.5"/>
    <row r="58" spans="11:45" ht="10.5">
      <c r="K58" s="492" t="s">
        <v>102</v>
      </c>
      <c r="L58" s="492"/>
      <c r="M58" s="492"/>
      <c r="N58" s="492"/>
      <c r="O58" s="492"/>
      <c r="P58" s="492"/>
      <c r="Q58" s="492"/>
      <c r="R58" s="492"/>
      <c r="S58" s="492"/>
      <c r="T58" s="492"/>
      <c r="U58" s="492"/>
      <c r="V58" s="492"/>
      <c r="W58" s="492"/>
      <c r="X58" s="492"/>
      <c r="Y58" s="492"/>
      <c r="Z58" s="492"/>
      <c r="AA58" s="492"/>
      <c r="AB58" s="492"/>
      <c r="AC58" s="492"/>
      <c r="AD58" s="492"/>
      <c r="AE58" s="492"/>
      <c r="AF58" s="492"/>
      <c r="AG58" s="492"/>
      <c r="AH58" s="492"/>
      <c r="AI58" s="492"/>
      <c r="AJ58" s="492"/>
      <c r="AK58" s="492"/>
      <c r="AL58" s="492"/>
      <c r="AM58" s="492"/>
      <c r="AN58" s="492"/>
      <c r="AO58" s="492"/>
      <c r="AP58" s="492"/>
      <c r="AQ58" s="492"/>
      <c r="AR58" s="492"/>
      <c r="AS58" s="492"/>
    </row>
    <row r="59" spans="11:45" ht="10.5">
      <c r="K59" s="492"/>
      <c r="L59" s="492"/>
      <c r="M59" s="492"/>
      <c r="N59" s="492"/>
      <c r="O59" s="492"/>
      <c r="P59" s="492"/>
      <c r="Q59" s="492"/>
      <c r="R59" s="492"/>
      <c r="S59" s="492"/>
      <c r="T59" s="492"/>
      <c r="U59" s="492"/>
      <c r="V59" s="492"/>
      <c r="W59" s="492"/>
      <c r="X59" s="492"/>
      <c r="Y59" s="492"/>
      <c r="Z59" s="492"/>
      <c r="AA59" s="492"/>
      <c r="AB59" s="492"/>
      <c r="AC59" s="492"/>
      <c r="AD59" s="492"/>
      <c r="AE59" s="492"/>
      <c r="AF59" s="492"/>
      <c r="AG59" s="492"/>
      <c r="AH59" s="492"/>
      <c r="AI59" s="492"/>
      <c r="AJ59" s="492"/>
      <c r="AK59" s="492"/>
      <c r="AL59" s="492"/>
      <c r="AM59" s="492"/>
      <c r="AN59" s="492"/>
      <c r="AO59" s="492"/>
      <c r="AP59" s="492"/>
      <c r="AQ59" s="492"/>
      <c r="AR59" s="492"/>
      <c r="AS59" s="492"/>
    </row>
    <row r="60" ht="12.75" customHeight="1"/>
    <row r="61" ht="10.5" customHeight="1"/>
    <row r="62" spans="1:43" ht="11.25">
      <c r="A62" s="23" t="s">
        <v>138</v>
      </c>
      <c r="B62" s="18" t="s">
        <v>782</v>
      </c>
      <c r="K62" s="425"/>
      <c r="L62" s="425"/>
      <c r="M62" s="425"/>
      <c r="N62" s="425"/>
      <c r="O62" s="425"/>
      <c r="P62" s="425"/>
      <c r="Q62" s="425"/>
      <c r="R62" s="425"/>
      <c r="S62" s="425"/>
      <c r="T62" s="425"/>
      <c r="U62" s="425"/>
      <c r="V62" s="425"/>
      <c r="W62" s="425"/>
      <c r="X62" s="425"/>
      <c r="Y62" s="425"/>
      <c r="Z62" s="425"/>
      <c r="AA62" s="425"/>
      <c r="AB62" s="425"/>
      <c r="AC62" s="425"/>
      <c r="AD62" s="425"/>
      <c r="AE62" s="425"/>
      <c r="AF62" s="425"/>
      <c r="AG62" s="425"/>
      <c r="AH62" s="425"/>
      <c r="AI62" s="425"/>
      <c r="AJ62" s="425"/>
      <c r="AK62" s="425"/>
      <c r="AL62" s="425"/>
      <c r="AM62" s="425"/>
      <c r="AN62" s="425"/>
      <c r="AO62" s="425"/>
      <c r="AP62" s="425"/>
      <c r="AQ62" s="425"/>
    </row>
    <row r="63" spans="11:43" ht="11.25">
      <c r="K63" s="425"/>
      <c r="L63" s="425"/>
      <c r="M63" s="425"/>
      <c r="N63" s="425"/>
      <c r="O63" s="425"/>
      <c r="P63" s="425"/>
      <c r="Q63" s="425"/>
      <c r="R63" s="425"/>
      <c r="S63" s="425"/>
      <c r="T63" s="425"/>
      <c r="U63" s="425"/>
      <c r="V63" s="425"/>
      <c r="W63" s="425"/>
      <c r="X63" s="425"/>
      <c r="Y63" s="425"/>
      <c r="Z63" s="425"/>
      <c r="AA63" s="425"/>
      <c r="AB63" s="425"/>
      <c r="AC63" s="425"/>
      <c r="AD63" s="425"/>
      <c r="AE63" s="425"/>
      <c r="AF63" s="425"/>
      <c r="AG63" s="425"/>
      <c r="AH63" s="425"/>
      <c r="AI63" s="425"/>
      <c r="AJ63" s="425"/>
      <c r="AK63" s="425"/>
      <c r="AL63" s="425"/>
      <c r="AM63" s="425"/>
      <c r="AN63" s="425"/>
      <c r="AO63" s="425"/>
      <c r="AP63" s="425"/>
      <c r="AQ63" s="425"/>
    </row>
    <row r="64" spans="4:45" ht="13.5" customHeight="1">
      <c r="D64" s="474" t="s">
        <v>0</v>
      </c>
      <c r="E64" s="475"/>
      <c r="F64" s="475"/>
      <c r="G64" s="475"/>
      <c r="H64" s="475"/>
      <c r="I64" s="476"/>
      <c r="K64" s="483" t="s">
        <v>1</v>
      </c>
      <c r="L64" s="483"/>
      <c r="M64" s="483"/>
      <c r="N64" s="483"/>
      <c r="O64" s="483"/>
      <c r="P64" s="483"/>
      <c r="Q64" s="483"/>
      <c r="R64" s="483"/>
      <c r="S64" s="483"/>
      <c r="T64" s="483"/>
      <c r="U64" s="483"/>
      <c r="V64" s="483"/>
      <c r="W64" s="483"/>
      <c r="X64" s="483"/>
      <c r="Y64" s="483"/>
      <c r="Z64" s="483"/>
      <c r="AA64" s="483"/>
      <c r="AB64" s="483"/>
      <c r="AC64" s="483"/>
      <c r="AD64" s="483"/>
      <c r="AE64" s="483"/>
      <c r="AF64" s="483"/>
      <c r="AG64" s="483"/>
      <c r="AH64" s="483"/>
      <c r="AI64" s="483"/>
      <c r="AJ64" s="483"/>
      <c r="AK64" s="483"/>
      <c r="AL64" s="483"/>
      <c r="AM64" s="483"/>
      <c r="AN64" s="483"/>
      <c r="AO64" s="483"/>
      <c r="AP64" s="483"/>
      <c r="AQ64" s="483"/>
      <c r="AR64" s="483"/>
      <c r="AS64" s="483"/>
    </row>
    <row r="65" spans="11:45" ht="19.5" customHeight="1">
      <c r="K65" s="483"/>
      <c r="L65" s="483"/>
      <c r="M65" s="483"/>
      <c r="N65" s="483"/>
      <c r="O65" s="483"/>
      <c r="P65" s="483"/>
      <c r="Q65" s="483"/>
      <c r="R65" s="483"/>
      <c r="S65" s="483"/>
      <c r="T65" s="483"/>
      <c r="U65" s="483"/>
      <c r="V65" s="483"/>
      <c r="W65" s="483"/>
      <c r="X65" s="483"/>
      <c r="Y65" s="483"/>
      <c r="Z65" s="483"/>
      <c r="AA65" s="483"/>
      <c r="AB65" s="483"/>
      <c r="AC65" s="483"/>
      <c r="AD65" s="483"/>
      <c r="AE65" s="483"/>
      <c r="AF65" s="483"/>
      <c r="AG65" s="483"/>
      <c r="AH65" s="483"/>
      <c r="AI65" s="483"/>
      <c r="AJ65" s="483"/>
      <c r="AK65" s="483"/>
      <c r="AL65" s="483"/>
      <c r="AM65" s="483"/>
      <c r="AN65" s="483"/>
      <c r="AO65" s="483"/>
      <c r="AP65" s="483"/>
      <c r="AQ65" s="483"/>
      <c r="AR65" s="483"/>
      <c r="AS65" s="483"/>
    </row>
    <row r="66" spans="15:43" ht="11.25">
      <c r="O66" s="425"/>
      <c r="P66" s="425"/>
      <c r="Q66" s="425"/>
      <c r="R66" s="425"/>
      <c r="S66" s="425"/>
      <c r="T66" s="425"/>
      <c r="U66" s="425"/>
      <c r="V66" s="425"/>
      <c r="W66" s="425"/>
      <c r="X66" s="425"/>
      <c r="Y66" s="425"/>
      <c r="Z66" s="425"/>
      <c r="AA66" s="425"/>
      <c r="AB66" s="425"/>
      <c r="AC66" s="425"/>
      <c r="AD66" s="425"/>
      <c r="AE66" s="425"/>
      <c r="AF66" s="425"/>
      <c r="AG66" s="425"/>
      <c r="AH66" s="425"/>
      <c r="AI66" s="425"/>
      <c r="AJ66" s="425"/>
      <c r="AK66" s="425"/>
      <c r="AL66" s="425"/>
      <c r="AM66" s="425"/>
      <c r="AN66" s="425"/>
      <c r="AO66" s="425"/>
      <c r="AP66" s="425"/>
      <c r="AQ66" s="425"/>
    </row>
    <row r="67" spans="11:43" ht="11.25">
      <c r="K67" s="425"/>
      <c r="L67" s="425"/>
      <c r="M67" s="425"/>
      <c r="N67" s="425"/>
      <c r="O67" s="425"/>
      <c r="P67" s="425"/>
      <c r="Q67" s="425"/>
      <c r="R67" s="425"/>
      <c r="S67" s="425"/>
      <c r="T67" s="425"/>
      <c r="U67" s="425"/>
      <c r="V67" s="425"/>
      <c r="W67" s="425"/>
      <c r="X67" s="425"/>
      <c r="Y67" s="425"/>
      <c r="Z67" s="425"/>
      <c r="AA67" s="425"/>
      <c r="AB67" s="425"/>
      <c r="AC67" s="425"/>
      <c r="AD67" s="425"/>
      <c r="AE67" s="425"/>
      <c r="AF67" s="425"/>
      <c r="AG67" s="425"/>
      <c r="AH67" s="425"/>
      <c r="AI67" s="425"/>
      <c r="AJ67" s="425"/>
      <c r="AK67" s="425"/>
      <c r="AL67" s="425"/>
      <c r="AM67" s="425"/>
      <c r="AN67" s="425"/>
      <c r="AO67" s="425"/>
      <c r="AP67" s="425"/>
      <c r="AQ67" s="425"/>
    </row>
    <row r="68" spans="2:45" ht="12.75">
      <c r="B68" s="248"/>
      <c r="C68" s="248"/>
      <c r="D68" s="474" t="s">
        <v>781</v>
      </c>
      <c r="E68" s="475"/>
      <c r="F68" s="475"/>
      <c r="G68" s="475"/>
      <c r="H68" s="475"/>
      <c r="I68" s="476"/>
      <c r="K68" s="494" t="s">
        <v>3</v>
      </c>
      <c r="L68" s="494"/>
      <c r="M68" s="494"/>
      <c r="N68" s="494"/>
      <c r="O68" s="494"/>
      <c r="P68" s="494"/>
      <c r="Q68" s="494"/>
      <c r="R68" s="494"/>
      <c r="S68" s="494"/>
      <c r="T68" s="494"/>
      <c r="U68" s="494"/>
      <c r="V68" s="494"/>
      <c r="W68" s="494"/>
      <c r="X68" s="494"/>
      <c r="Y68" s="494"/>
      <c r="Z68" s="494"/>
      <c r="AA68" s="494"/>
      <c r="AB68" s="494"/>
      <c r="AC68" s="494"/>
      <c r="AD68" s="494"/>
      <c r="AE68" s="494"/>
      <c r="AF68" s="494"/>
      <c r="AG68" s="494"/>
      <c r="AH68" s="494"/>
      <c r="AI68" s="494"/>
      <c r="AJ68" s="494"/>
      <c r="AK68" s="494"/>
      <c r="AL68" s="494"/>
      <c r="AM68" s="494"/>
      <c r="AN68" s="494"/>
      <c r="AO68" s="494"/>
      <c r="AP68" s="494"/>
      <c r="AQ68" s="494"/>
      <c r="AR68" s="494"/>
      <c r="AS68" s="494"/>
    </row>
    <row r="69" spans="11:45" ht="10.5">
      <c r="K69" s="494"/>
      <c r="L69" s="494"/>
      <c r="M69" s="494"/>
      <c r="N69" s="494"/>
      <c r="O69" s="494"/>
      <c r="P69" s="494"/>
      <c r="Q69" s="494"/>
      <c r="R69" s="494"/>
      <c r="S69" s="494"/>
      <c r="T69" s="494"/>
      <c r="U69" s="494"/>
      <c r="V69" s="494"/>
      <c r="W69" s="494"/>
      <c r="X69" s="494"/>
      <c r="Y69" s="494"/>
      <c r="Z69" s="494"/>
      <c r="AA69" s="494"/>
      <c r="AB69" s="494"/>
      <c r="AC69" s="494"/>
      <c r="AD69" s="494"/>
      <c r="AE69" s="494"/>
      <c r="AF69" s="494"/>
      <c r="AG69" s="494"/>
      <c r="AH69" s="494"/>
      <c r="AI69" s="494"/>
      <c r="AJ69" s="494"/>
      <c r="AK69" s="494"/>
      <c r="AL69" s="494"/>
      <c r="AM69" s="494"/>
      <c r="AN69" s="494"/>
      <c r="AO69" s="494"/>
      <c r="AP69" s="494"/>
      <c r="AQ69" s="494"/>
      <c r="AR69" s="494"/>
      <c r="AS69" s="494"/>
    </row>
    <row r="70" ht="10.5"/>
    <row r="71" ht="10.5"/>
    <row r="72" spans="1:2" ht="10.5">
      <c r="A72" s="23" t="s">
        <v>138</v>
      </c>
      <c r="B72" s="18" t="s">
        <v>28</v>
      </c>
    </row>
    <row r="73" ht="10.5">
      <c r="B73" s="18" t="s">
        <v>29</v>
      </c>
    </row>
    <row r="74" ht="10.5"/>
    <row r="75" spans="2:33" ht="10.5" customHeight="1">
      <c r="B75" s="543" t="s">
        <v>294</v>
      </c>
      <c r="C75" s="543"/>
      <c r="D75" s="544" t="s">
        <v>4</v>
      </c>
      <c r="E75" s="545"/>
      <c r="F75" s="545"/>
      <c r="G75" s="545"/>
      <c r="H75" s="545"/>
      <c r="I75" s="545"/>
      <c r="J75" s="545"/>
      <c r="K75" s="545"/>
      <c r="L75" s="545"/>
      <c r="M75" s="545"/>
      <c r="N75" s="545"/>
      <c r="O75" s="545"/>
      <c r="P75" s="545"/>
      <c r="Q75" s="545"/>
      <c r="R75" s="545"/>
      <c r="S75" s="545"/>
      <c r="T75" s="545"/>
      <c r="U75" s="545"/>
      <c r="V75" s="545"/>
      <c r="W75" s="545"/>
      <c r="X75" s="545"/>
      <c r="Y75" s="545"/>
      <c r="Z75" s="528" t="s">
        <v>30</v>
      </c>
      <c r="AA75" s="529"/>
      <c r="AB75" s="529"/>
      <c r="AC75" s="529"/>
      <c r="AD75" s="529"/>
      <c r="AE75" s="529"/>
      <c r="AF75" s="529"/>
      <c r="AG75" s="529"/>
    </row>
    <row r="76" spans="2:33" ht="10.5" customHeight="1">
      <c r="B76" s="543"/>
      <c r="C76" s="543"/>
      <c r="D76" s="545"/>
      <c r="E76" s="545"/>
      <c r="F76" s="545"/>
      <c r="G76" s="545"/>
      <c r="H76" s="545"/>
      <c r="I76" s="545"/>
      <c r="J76" s="545"/>
      <c r="K76" s="545"/>
      <c r="L76" s="545"/>
      <c r="M76" s="545"/>
      <c r="N76" s="545"/>
      <c r="O76" s="545"/>
      <c r="P76" s="545"/>
      <c r="Q76" s="545"/>
      <c r="R76" s="545"/>
      <c r="S76" s="545"/>
      <c r="T76" s="545"/>
      <c r="U76" s="545"/>
      <c r="V76" s="545"/>
      <c r="W76" s="545"/>
      <c r="X76" s="545"/>
      <c r="Y76" s="545"/>
      <c r="Z76" s="529"/>
      <c r="AA76" s="529"/>
      <c r="AB76" s="529"/>
      <c r="AC76" s="529"/>
      <c r="AD76" s="529"/>
      <c r="AE76" s="529"/>
      <c r="AF76" s="529"/>
      <c r="AG76" s="529"/>
    </row>
    <row r="77" spans="2:33" ht="10.5" customHeight="1">
      <c r="B77" s="543"/>
      <c r="C77" s="543"/>
      <c r="D77" s="545"/>
      <c r="E77" s="545"/>
      <c r="F77" s="545"/>
      <c r="G77" s="545"/>
      <c r="H77" s="545"/>
      <c r="I77" s="545"/>
      <c r="J77" s="545"/>
      <c r="K77" s="545"/>
      <c r="L77" s="545"/>
      <c r="M77" s="545"/>
      <c r="N77" s="545"/>
      <c r="O77" s="545"/>
      <c r="P77" s="545"/>
      <c r="Q77" s="545"/>
      <c r="R77" s="545"/>
      <c r="S77" s="545"/>
      <c r="T77" s="545"/>
      <c r="U77" s="545"/>
      <c r="V77" s="545"/>
      <c r="W77" s="545"/>
      <c r="X77" s="545"/>
      <c r="Y77" s="545"/>
      <c r="Z77" s="529"/>
      <c r="AA77" s="529"/>
      <c r="AB77" s="529"/>
      <c r="AC77" s="529"/>
      <c r="AD77" s="529"/>
      <c r="AE77" s="529"/>
      <c r="AF77" s="529"/>
      <c r="AG77" s="529"/>
    </row>
    <row r="78" spans="2:33" ht="12.75">
      <c r="B78" s="530" t="s">
        <v>295</v>
      </c>
      <c r="C78" s="531"/>
      <c r="D78" s="531"/>
      <c r="E78" s="531"/>
      <c r="F78" s="531"/>
      <c r="G78" s="531"/>
      <c r="H78" s="531"/>
      <c r="I78" s="531"/>
      <c r="J78" s="531"/>
      <c r="K78" s="531"/>
      <c r="L78" s="531"/>
      <c r="M78" s="531"/>
      <c r="N78" s="531"/>
      <c r="O78" s="531"/>
      <c r="P78" s="531"/>
      <c r="Q78" s="531"/>
      <c r="R78" s="531"/>
      <c r="S78" s="531"/>
      <c r="T78" s="531"/>
      <c r="U78" s="531"/>
      <c r="V78" s="531"/>
      <c r="W78" s="531"/>
      <c r="X78" s="531"/>
      <c r="Y78" s="531"/>
      <c r="Z78" s="531"/>
      <c r="AA78" s="531"/>
      <c r="AB78" s="531"/>
      <c r="AC78" s="531"/>
      <c r="AD78" s="531"/>
      <c r="AE78" s="531"/>
      <c r="AF78" s="532"/>
      <c r="AG78" s="532"/>
    </row>
    <row r="79" spans="2:33" ht="13.5" thickBot="1">
      <c r="B79" s="456"/>
      <c r="C79" s="456"/>
      <c r="D79" s="456"/>
      <c r="E79" s="456"/>
      <c r="F79" s="456"/>
      <c r="G79" s="456"/>
      <c r="H79" s="456"/>
      <c r="I79" s="456"/>
      <c r="J79" s="456"/>
      <c r="K79" s="456"/>
      <c r="L79" s="456"/>
      <c r="M79" s="456"/>
      <c r="N79" s="456"/>
      <c r="O79" s="456"/>
      <c r="P79" s="456"/>
      <c r="Q79" s="456"/>
      <c r="R79" s="456"/>
      <c r="S79" s="456"/>
      <c r="T79" s="456"/>
      <c r="U79" s="456"/>
      <c r="V79" s="456"/>
      <c r="W79" s="456"/>
      <c r="X79" s="456"/>
      <c r="Y79" s="456"/>
      <c r="Z79" s="456"/>
      <c r="AA79" s="456"/>
      <c r="AB79" s="456"/>
      <c r="AC79" s="456"/>
      <c r="AD79" s="456"/>
      <c r="AE79" s="456"/>
      <c r="AF79" s="456"/>
      <c r="AG79" s="456"/>
    </row>
    <row r="80" spans="2:33" ht="12.75">
      <c r="B80" s="457"/>
      <c r="C80" s="457"/>
      <c r="D80" s="457"/>
      <c r="E80" s="457"/>
      <c r="F80" s="457"/>
      <c r="G80" s="457"/>
      <c r="H80" s="457"/>
      <c r="I80" s="457"/>
      <c r="J80" s="457"/>
      <c r="K80" s="457"/>
      <c r="L80" s="457"/>
      <c r="M80" s="533" t="s">
        <v>139</v>
      </c>
      <c r="N80" s="534"/>
      <c r="O80" s="535"/>
      <c r="P80" s="542">
        <v>2010</v>
      </c>
      <c r="Q80" s="534"/>
      <c r="R80" s="534"/>
      <c r="S80" s="534"/>
      <c r="T80" s="534"/>
      <c r="U80" s="535"/>
      <c r="V80" s="457"/>
      <c r="W80" s="457"/>
      <c r="X80" s="457"/>
      <c r="Y80" s="457"/>
      <c r="Z80" s="457"/>
      <c r="AA80" s="457"/>
      <c r="AB80" s="457"/>
      <c r="AC80" s="457"/>
      <c r="AD80" s="457"/>
      <c r="AE80" s="457"/>
      <c r="AF80" s="457"/>
      <c r="AG80" s="457"/>
    </row>
    <row r="81" spans="2:33" ht="4.5" customHeight="1">
      <c r="B81" s="457"/>
      <c r="C81" s="457"/>
      <c r="D81" s="457"/>
      <c r="E81" s="457"/>
      <c r="F81" s="457"/>
      <c r="G81" s="457"/>
      <c r="H81" s="457"/>
      <c r="I81" s="457"/>
      <c r="J81" s="457"/>
      <c r="K81" s="457"/>
      <c r="L81" s="457"/>
      <c r="M81" s="536"/>
      <c r="N81" s="537"/>
      <c r="O81" s="538"/>
      <c r="P81" s="458"/>
      <c r="Q81" s="459"/>
      <c r="R81" s="459"/>
      <c r="S81" s="459"/>
      <c r="T81" s="459"/>
      <c r="U81" s="460"/>
      <c r="V81" s="457"/>
      <c r="W81" s="457"/>
      <c r="X81" s="457"/>
      <c r="Y81" s="457"/>
      <c r="Z81" s="457"/>
      <c r="AA81" s="457"/>
      <c r="AB81" s="457"/>
      <c r="AC81" s="457"/>
      <c r="AD81" s="457"/>
      <c r="AE81" s="457"/>
      <c r="AF81" s="457"/>
      <c r="AG81" s="457"/>
    </row>
    <row r="82" spans="2:33" ht="15.75" thickBot="1">
      <c r="B82" s="457"/>
      <c r="C82" s="457"/>
      <c r="D82" s="457"/>
      <c r="E82" s="457"/>
      <c r="F82" s="457"/>
      <c r="G82" s="457"/>
      <c r="H82" s="457"/>
      <c r="I82" s="457"/>
      <c r="J82" s="457"/>
      <c r="K82" s="457"/>
      <c r="L82" s="457"/>
      <c r="M82" s="539"/>
      <c r="N82" s="540"/>
      <c r="O82" s="541"/>
      <c r="P82" s="461"/>
      <c r="Q82" s="462"/>
      <c r="R82" s="463"/>
      <c r="S82" s="463"/>
      <c r="T82" s="463"/>
      <c r="U82" s="464"/>
      <c r="V82" s="457"/>
      <c r="W82" s="457"/>
      <c r="X82" s="457"/>
      <c r="Y82" s="457"/>
      <c r="Z82" s="457"/>
      <c r="AA82" s="457"/>
      <c r="AB82" s="457"/>
      <c r="AC82" s="457"/>
      <c r="AD82" s="457"/>
      <c r="AE82" s="457"/>
      <c r="AF82" s="457"/>
      <c r="AG82" s="457"/>
    </row>
    <row r="83" ht="10.5"/>
    <row r="84" ht="10.5"/>
    <row r="85" ht="10.5"/>
  </sheetData>
  <sheetProtection password="CF7A" sheet="1" objects="1" scenarios="1"/>
  <mergeCells count="35">
    <mergeCell ref="Z75:AG77"/>
    <mergeCell ref="B78:AG78"/>
    <mergeCell ref="M80:O82"/>
    <mergeCell ref="P80:U80"/>
    <mergeCell ref="B75:C77"/>
    <mergeCell ref="D75:Y77"/>
    <mergeCell ref="M32:P32"/>
    <mergeCell ref="AB5:AI5"/>
    <mergeCell ref="K36:AR37"/>
    <mergeCell ref="B34:H34"/>
    <mergeCell ref="B36:H37"/>
    <mergeCell ref="W32:AR33"/>
    <mergeCell ref="B10:AQ12"/>
    <mergeCell ref="R32:U32"/>
    <mergeCell ref="S5:Z5"/>
    <mergeCell ref="K42:AS43"/>
    <mergeCell ref="K38:AQ39"/>
    <mergeCell ref="K68:AS69"/>
    <mergeCell ref="B2:AI3"/>
    <mergeCell ref="B21:AO22"/>
    <mergeCell ref="B32:F32"/>
    <mergeCell ref="H32:K32"/>
    <mergeCell ref="B24:AN28"/>
    <mergeCell ref="B5:H5"/>
    <mergeCell ref="J5:Q5"/>
    <mergeCell ref="D68:I68"/>
    <mergeCell ref="B50:H51"/>
    <mergeCell ref="D64:I64"/>
    <mergeCell ref="K64:AS65"/>
    <mergeCell ref="B42:H43"/>
    <mergeCell ref="K44:AQ45"/>
    <mergeCell ref="K47:AQ48"/>
    <mergeCell ref="K58:AS59"/>
    <mergeCell ref="K54:AS55"/>
    <mergeCell ref="K50:AS51"/>
  </mergeCells>
  <conditionalFormatting sqref="D75:Y77">
    <cfRule type="expression" priority="1" dxfId="101" stopIfTrue="1">
      <formula>$E$10&lt;&gt;""</formula>
    </cfRule>
  </conditionalFormatting>
  <conditionalFormatting sqref="B78:AG82 Z75:AG77 B75:C77">
    <cfRule type="expression" priority="2" dxfId="102" stopIfTrue="1">
      <formula>$E$10&lt;&gt;""</formula>
    </cfRule>
  </conditionalFormatting>
  <dataValidations count="1">
    <dataValidation type="whole" allowBlank="1" showInputMessage="1" showErrorMessage="1" errorTitle="STATUS DEKLARACJI" error="WYPEŁNIANY AKRUSZ DOTYCZY STAWEK OBOWIĄZUJĄCYCH WYŁĄCZNIE W 2009 R.&#10;PROSZĘ NIE WYKORZYSTYWAĆ ARKUSZA DO DLA LAT NASTĘPNYCH." sqref="P80:U80">
      <formula1>2010</formula1>
      <formula2>2015</formula2>
    </dataValidation>
  </dataValidations>
  <hyperlinks>
    <hyperlink ref="J5" location="'DN-1'!A1" display="DN-1"/>
    <hyperlink ref="S5" location="'ZDN-1'!A1" display="ZDN-1"/>
    <hyperlink ref="AB5" location="'ZDN-2'!A1" display="ZDN-2"/>
    <hyperlink ref="B5:G5" location="objaśnienia!A1" display="OBJAŚNIENIA"/>
  </hyperlinks>
  <printOptions/>
  <pageMargins left="0.34" right="0.25" top="1" bottom="1" header="0.5" footer="0.5"/>
  <pageSetup horizontalDpi="300" verticalDpi="300" orientation="landscape" paperSize="9" r:id="rId3"/>
  <drawing r:id="rId2"/>
  <legacyDrawing r:id="rId1"/>
</worksheet>
</file>

<file path=xl/worksheets/sheet2.xml><?xml version="1.0" encoding="utf-8"?>
<worksheet xmlns="http://schemas.openxmlformats.org/spreadsheetml/2006/main" xmlns:r="http://schemas.openxmlformats.org/officeDocument/2006/relationships">
  <sheetPr codeName="Arkusz2">
    <tabColor indexed="8"/>
  </sheetPr>
  <dimension ref="A1:CI3632"/>
  <sheetViews>
    <sheetView showGridLines="0" showRowColHeaders="0" tabSelected="1" zoomScale="145" zoomScaleNormal="145" zoomScalePageLayoutView="0" workbookViewId="0" topLeftCell="A1">
      <selection activeCell="E10" sqref="E10:Z12"/>
    </sheetView>
  </sheetViews>
  <sheetFormatPr defaultColWidth="0" defaultRowHeight="12.75"/>
  <cols>
    <col min="1" max="1" width="4.875" style="73" customWidth="1"/>
    <col min="2" max="2" width="1.00390625" style="73" customWidth="1"/>
    <col min="3" max="3" width="3.75390625" style="61" customWidth="1"/>
    <col min="4" max="33" width="2.625" style="61" customWidth="1"/>
    <col min="34" max="34" width="2.75390625" style="61" customWidth="1"/>
    <col min="35" max="35" width="1.00390625" style="96" customWidth="1"/>
    <col min="36" max="36" width="5.375" style="437" customWidth="1"/>
    <col min="37" max="39" width="4.50390625" style="437" hidden="1" customWidth="1"/>
    <col min="40" max="43" width="2.625" style="437" hidden="1" customWidth="1"/>
    <col min="44" max="45" width="2.625" style="90" hidden="1" customWidth="1"/>
    <col min="46" max="46" width="5.375" style="90" hidden="1" customWidth="1"/>
    <col min="47" max="50" width="0.6171875" style="90" hidden="1" customWidth="1"/>
    <col min="51" max="51" width="1.00390625" style="90" hidden="1" customWidth="1"/>
    <col min="52" max="52" width="2.625" style="90" hidden="1" customWidth="1"/>
    <col min="53" max="55" width="0.74609375" style="90" hidden="1" customWidth="1"/>
    <col min="56" max="56" width="2.625" style="90" hidden="1" customWidth="1"/>
    <col min="57" max="77" width="2.625" style="91" hidden="1" customWidth="1"/>
    <col min="78" max="86" width="2.625" style="92" hidden="1" customWidth="1"/>
    <col min="87" max="16384" width="9.00390625" style="92" hidden="1" customWidth="1"/>
  </cols>
  <sheetData>
    <row r="1" spans="36:77" s="73" customFormat="1" ht="4.5" customHeight="1">
      <c r="AJ1" s="437"/>
      <c r="AK1" s="437"/>
      <c r="AL1" s="437"/>
      <c r="AM1" s="437"/>
      <c r="AN1" s="437"/>
      <c r="AO1" s="437"/>
      <c r="AP1" s="437"/>
      <c r="AQ1" s="437"/>
      <c r="AR1" s="84"/>
      <c r="AS1" s="84"/>
      <c r="AT1" s="84"/>
      <c r="AU1" s="84"/>
      <c r="AV1" s="84"/>
      <c r="AW1" s="84"/>
      <c r="AX1" s="84"/>
      <c r="AY1" s="84"/>
      <c r="AZ1" s="84"/>
      <c r="BA1" s="84"/>
      <c r="BB1" s="84"/>
      <c r="BC1" s="84"/>
      <c r="BD1" s="84"/>
      <c r="BE1" s="86"/>
      <c r="BF1" s="86"/>
      <c r="BG1" s="86"/>
      <c r="BH1" s="86"/>
      <c r="BI1" s="86"/>
      <c r="BJ1" s="86"/>
      <c r="BK1" s="86"/>
      <c r="BL1" s="86"/>
      <c r="BM1" s="86"/>
      <c r="BN1" s="86"/>
      <c r="BO1" s="86"/>
      <c r="BP1" s="86"/>
      <c r="BQ1" s="86"/>
      <c r="BR1" s="86"/>
      <c r="BS1" s="86"/>
      <c r="BT1" s="86"/>
      <c r="BU1" s="86"/>
      <c r="BV1" s="86"/>
      <c r="BW1" s="86"/>
      <c r="BX1" s="86"/>
      <c r="BY1" s="86"/>
    </row>
    <row r="2" spans="2:36" ht="17.25" customHeight="1">
      <c r="B2" s="1080" t="s">
        <v>784</v>
      </c>
      <c r="C2" s="1081"/>
      <c r="D2" s="1081"/>
      <c r="E2" s="1081"/>
      <c r="F2" s="1081"/>
      <c r="G2" s="1081"/>
      <c r="H2" s="1081"/>
      <c r="I2" s="1081"/>
      <c r="J2" s="1081"/>
      <c r="K2" s="1081"/>
      <c r="L2" s="1081"/>
      <c r="M2" s="1081"/>
      <c r="N2" s="1081"/>
      <c r="O2" s="1081"/>
      <c r="P2" s="1081"/>
      <c r="Q2" s="1081"/>
      <c r="R2" s="1082"/>
      <c r="S2" s="1082"/>
      <c r="T2" s="1082"/>
      <c r="U2" s="1082"/>
      <c r="V2" s="1082"/>
      <c r="W2" s="1082"/>
      <c r="X2" s="1082"/>
      <c r="Y2" s="1082"/>
      <c r="Z2" s="1082"/>
      <c r="AA2" s="1082"/>
      <c r="AB2" s="1082"/>
      <c r="AC2" s="1082"/>
      <c r="AD2" s="1082"/>
      <c r="AE2" s="1082"/>
      <c r="AF2" s="1082"/>
      <c r="AG2" s="1082"/>
      <c r="AH2" s="1082"/>
      <c r="AI2" s="1082"/>
      <c r="AJ2" s="379"/>
    </row>
    <row r="3" spans="36:77" s="73" customFormat="1" ht="5.25" customHeight="1">
      <c r="AJ3" s="437"/>
      <c r="AK3" s="379"/>
      <c r="AL3" s="379"/>
      <c r="AM3" s="379"/>
      <c r="AN3" s="379"/>
      <c r="AO3" s="379"/>
      <c r="AP3" s="437"/>
      <c r="AQ3" s="437"/>
      <c r="AR3" s="84"/>
      <c r="AS3" s="84"/>
      <c r="AT3" s="84"/>
      <c r="AU3" s="84"/>
      <c r="AV3" s="84"/>
      <c r="AW3" s="84"/>
      <c r="AX3" s="84"/>
      <c r="AY3" s="84"/>
      <c r="AZ3" s="84"/>
      <c r="BA3" s="84"/>
      <c r="BB3" s="84"/>
      <c r="BC3" s="84"/>
      <c r="BD3" s="84"/>
      <c r="BE3" s="86"/>
      <c r="BF3" s="86"/>
      <c r="BG3" s="86"/>
      <c r="BH3" s="86"/>
      <c r="BI3" s="86"/>
      <c r="BJ3" s="86"/>
      <c r="BK3" s="86"/>
      <c r="BL3" s="86"/>
      <c r="BM3" s="86"/>
      <c r="BN3" s="86"/>
      <c r="BO3" s="86"/>
      <c r="BP3" s="86"/>
      <c r="BQ3" s="86"/>
      <c r="BR3" s="86"/>
      <c r="BS3" s="86"/>
      <c r="BT3" s="86"/>
      <c r="BU3" s="86"/>
      <c r="BV3" s="86"/>
      <c r="BW3" s="86"/>
      <c r="BX3" s="86"/>
      <c r="BY3" s="86"/>
    </row>
    <row r="4" spans="1:56" s="413" customFormat="1" ht="10.5">
      <c r="A4" s="410"/>
      <c r="B4" s="518" t="s">
        <v>110</v>
      </c>
      <c r="C4" s="519"/>
      <c r="D4" s="519"/>
      <c r="E4" s="519"/>
      <c r="F4" s="519"/>
      <c r="G4" s="519"/>
      <c r="H4" s="520"/>
      <c r="I4" s="410"/>
      <c r="J4" s="518" t="s">
        <v>294</v>
      </c>
      <c r="K4" s="521"/>
      <c r="L4" s="521"/>
      <c r="M4" s="521"/>
      <c r="N4" s="521"/>
      <c r="O4" s="521"/>
      <c r="P4" s="521"/>
      <c r="Q4" s="520"/>
      <c r="R4" s="410"/>
      <c r="S4" s="518" t="s">
        <v>402</v>
      </c>
      <c r="T4" s="521"/>
      <c r="U4" s="521"/>
      <c r="V4" s="521"/>
      <c r="W4" s="521"/>
      <c r="X4" s="521"/>
      <c r="Y4" s="521"/>
      <c r="Z4" s="520"/>
      <c r="AA4" s="410"/>
      <c r="AB4" s="518" t="s">
        <v>423</v>
      </c>
      <c r="AC4" s="521"/>
      <c r="AD4" s="521"/>
      <c r="AE4" s="521"/>
      <c r="AF4" s="521"/>
      <c r="AG4" s="521"/>
      <c r="AH4" s="521"/>
      <c r="AI4" s="520"/>
      <c r="AJ4" s="438"/>
      <c r="AK4" s="439"/>
      <c r="AL4" s="439"/>
      <c r="AM4" s="439"/>
      <c r="AN4" s="439"/>
      <c r="AO4" s="439"/>
      <c r="AP4" s="439"/>
      <c r="AQ4" s="438"/>
      <c r="AR4" s="412"/>
      <c r="AS4" s="412"/>
      <c r="AT4" s="412"/>
      <c r="AU4" s="412"/>
      <c r="AV4" s="412"/>
      <c r="AW4" s="412"/>
      <c r="AX4" s="412"/>
      <c r="AY4" s="412"/>
      <c r="AZ4" s="412"/>
      <c r="BA4" s="412"/>
      <c r="BB4" s="412"/>
      <c r="BC4" s="412"/>
      <c r="BD4" s="412"/>
    </row>
    <row r="5" spans="36:77" s="73" customFormat="1" ht="4.5" customHeight="1">
      <c r="AJ5" s="437"/>
      <c r="AK5" s="437"/>
      <c r="AL5" s="437"/>
      <c r="AM5" s="437"/>
      <c r="AN5" s="437"/>
      <c r="AO5" s="437"/>
      <c r="AP5" s="437"/>
      <c r="AQ5" s="437"/>
      <c r="AR5" s="84"/>
      <c r="AS5" s="84"/>
      <c r="AT5" s="84"/>
      <c r="AU5" s="84"/>
      <c r="AV5" s="84"/>
      <c r="AW5" s="84"/>
      <c r="AX5" s="84"/>
      <c r="AY5" s="84"/>
      <c r="AZ5" s="84"/>
      <c r="BA5" s="84"/>
      <c r="BB5" s="84"/>
      <c r="BC5" s="84"/>
      <c r="BD5" s="84"/>
      <c r="BE5" s="86"/>
      <c r="BF5" s="86"/>
      <c r="BG5" s="86"/>
      <c r="BH5" s="86"/>
      <c r="BI5" s="86"/>
      <c r="BJ5" s="86"/>
      <c r="BK5" s="86"/>
      <c r="BL5" s="86"/>
      <c r="BM5" s="86"/>
      <c r="BN5" s="86"/>
      <c r="BO5" s="86"/>
      <c r="BP5" s="86"/>
      <c r="BQ5" s="86"/>
      <c r="BR5" s="86"/>
      <c r="BS5" s="86"/>
      <c r="BT5" s="86"/>
      <c r="BU5" s="86"/>
      <c r="BV5" s="86"/>
      <c r="BW5" s="86"/>
      <c r="BX5" s="86"/>
      <c r="BY5" s="86"/>
    </row>
    <row r="6" spans="1:77" s="416" customFormat="1" ht="10.5" customHeight="1">
      <c r="A6" s="78"/>
      <c r="B6" s="715" t="s">
        <v>464</v>
      </c>
      <c r="C6" s="710"/>
      <c r="D6" s="710"/>
      <c r="E6" s="710"/>
      <c r="F6" s="710"/>
      <c r="G6" s="711"/>
      <c r="H6" s="75"/>
      <c r="I6" s="484" t="s">
        <v>777</v>
      </c>
      <c r="J6" s="710"/>
      <c r="K6" s="710"/>
      <c r="L6" s="710"/>
      <c r="M6" s="710"/>
      <c r="N6" s="711"/>
      <c r="O6" s="78"/>
      <c r="P6" s="704" t="s">
        <v>778</v>
      </c>
      <c r="Q6" s="705"/>
      <c r="R6" s="705"/>
      <c r="S6" s="705"/>
      <c r="T6" s="705"/>
      <c r="U6" s="706"/>
      <c r="V6" s="78"/>
      <c r="W6" s="78"/>
      <c r="X6" s="78"/>
      <c r="Y6" s="78"/>
      <c r="Z6" s="78"/>
      <c r="AA6" s="78"/>
      <c r="AB6" s="78"/>
      <c r="AC6" s="78"/>
      <c r="AD6" s="78"/>
      <c r="AE6" s="78"/>
      <c r="AF6" s="78"/>
      <c r="AG6" s="78"/>
      <c r="AH6" s="78"/>
      <c r="AI6" s="78"/>
      <c r="AJ6" s="437"/>
      <c r="AK6" s="437"/>
      <c r="AL6" s="437"/>
      <c r="AM6" s="437"/>
      <c r="AN6" s="437"/>
      <c r="AO6" s="437"/>
      <c r="AP6" s="437"/>
      <c r="AQ6" s="437"/>
      <c r="AR6" s="414"/>
      <c r="AS6" s="414"/>
      <c r="AT6" s="414"/>
      <c r="AU6" s="414"/>
      <c r="AV6" s="414"/>
      <c r="AW6" s="414"/>
      <c r="AX6" s="414"/>
      <c r="AY6" s="414"/>
      <c r="AZ6" s="414"/>
      <c r="BA6" s="414"/>
      <c r="BB6" s="414"/>
      <c r="BC6" s="414"/>
      <c r="BD6" s="414"/>
      <c r="BE6" s="415"/>
      <c r="BF6" s="415"/>
      <c r="BG6" s="415"/>
      <c r="BH6" s="415"/>
      <c r="BI6" s="415"/>
      <c r="BJ6" s="415"/>
      <c r="BK6" s="415"/>
      <c r="BL6" s="415"/>
      <c r="BM6" s="415"/>
      <c r="BN6" s="415"/>
      <c r="BO6" s="415"/>
      <c r="BP6" s="415"/>
      <c r="BQ6" s="415"/>
      <c r="BR6" s="415"/>
      <c r="BS6" s="415"/>
      <c r="BT6" s="415"/>
      <c r="BU6" s="415"/>
      <c r="BV6" s="415"/>
      <c r="BW6" s="415"/>
      <c r="BX6" s="415"/>
      <c r="BY6" s="415"/>
    </row>
    <row r="7" spans="1:77" s="416" customFormat="1" ht="10.5" customHeight="1">
      <c r="A7" s="78"/>
      <c r="B7" s="712"/>
      <c r="C7" s="713"/>
      <c r="D7" s="713"/>
      <c r="E7" s="713"/>
      <c r="F7" s="713"/>
      <c r="G7" s="714"/>
      <c r="H7" s="75"/>
      <c r="I7" s="712"/>
      <c r="J7" s="713"/>
      <c r="K7" s="713"/>
      <c r="L7" s="713"/>
      <c r="M7" s="713"/>
      <c r="N7" s="714"/>
      <c r="O7" s="78"/>
      <c r="P7" s="707"/>
      <c r="Q7" s="708"/>
      <c r="R7" s="708"/>
      <c r="S7" s="708"/>
      <c r="T7" s="708"/>
      <c r="U7" s="709"/>
      <c r="V7" s="78"/>
      <c r="W7" s="78"/>
      <c r="X7" s="78"/>
      <c r="Y7" s="78"/>
      <c r="Z7" s="78"/>
      <c r="AA7" s="78"/>
      <c r="AB7" s="78"/>
      <c r="AC7" s="78"/>
      <c r="AD7" s="78"/>
      <c r="AE7" s="78"/>
      <c r="AF7" s="78"/>
      <c r="AG7" s="78"/>
      <c r="AH7" s="78"/>
      <c r="AI7" s="78"/>
      <c r="AJ7" s="437"/>
      <c r="AK7" s="437"/>
      <c r="AL7" s="437"/>
      <c r="AM7" s="437"/>
      <c r="AN7" s="437"/>
      <c r="AO7" s="437"/>
      <c r="AP7" s="437"/>
      <c r="AQ7" s="437"/>
      <c r="AR7" s="414"/>
      <c r="AS7" s="414"/>
      <c r="AT7" s="414"/>
      <c r="AU7" s="414"/>
      <c r="AV7" s="414"/>
      <c r="AW7" s="414"/>
      <c r="AX7" s="414"/>
      <c r="AY7" s="414"/>
      <c r="AZ7" s="414"/>
      <c r="BA7" s="414"/>
      <c r="BB7" s="414"/>
      <c r="BC7" s="414"/>
      <c r="BD7" s="414"/>
      <c r="BE7" s="415"/>
      <c r="BF7" s="415"/>
      <c r="BG7" s="415"/>
      <c r="BH7" s="415"/>
      <c r="BI7" s="415"/>
      <c r="BJ7" s="415"/>
      <c r="BK7" s="415"/>
      <c r="BL7" s="415"/>
      <c r="BM7" s="415"/>
      <c r="BN7" s="415"/>
      <c r="BO7" s="415"/>
      <c r="BP7" s="415"/>
      <c r="BQ7" s="415"/>
      <c r="BR7" s="415"/>
      <c r="BS7" s="415"/>
      <c r="BT7" s="415"/>
      <c r="BU7" s="415"/>
      <c r="BV7" s="415"/>
      <c r="BW7" s="415"/>
      <c r="BX7" s="415"/>
      <c r="BY7" s="415"/>
    </row>
    <row r="8" spans="3:77" s="74" customFormat="1" ht="4.5" customHeight="1">
      <c r="C8" s="94"/>
      <c r="D8" s="94"/>
      <c r="E8" s="94"/>
      <c r="F8" s="94"/>
      <c r="G8" s="94"/>
      <c r="H8" s="93"/>
      <c r="I8" s="95"/>
      <c r="J8" s="281"/>
      <c r="K8" s="281"/>
      <c r="L8" s="281"/>
      <c r="M8" s="281"/>
      <c r="N8" s="281"/>
      <c r="O8" s="281"/>
      <c r="P8" s="95"/>
      <c r="Q8" s="95"/>
      <c r="R8" s="95"/>
      <c r="S8" s="95"/>
      <c r="T8" s="95"/>
      <c r="U8" s="95"/>
      <c r="V8" s="95"/>
      <c r="W8" s="95"/>
      <c r="X8" s="95"/>
      <c r="Y8" s="95"/>
      <c r="Z8" s="95"/>
      <c r="AA8" s="95"/>
      <c r="AB8" s="95"/>
      <c r="AC8" s="95"/>
      <c r="AD8" s="95"/>
      <c r="AE8" s="95"/>
      <c r="AF8" s="95"/>
      <c r="AG8" s="95"/>
      <c r="AH8" s="95"/>
      <c r="AI8" s="95"/>
      <c r="AJ8" s="437"/>
      <c r="AK8" s="437"/>
      <c r="AL8" s="437"/>
      <c r="AM8" s="437"/>
      <c r="AN8" s="437"/>
      <c r="AO8" s="437"/>
      <c r="AP8" s="437"/>
      <c r="AQ8" s="437"/>
      <c r="AR8" s="84"/>
      <c r="AS8" s="84"/>
      <c r="AT8" s="84"/>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row>
    <row r="9" spans="2:35" ht="6" customHeight="1">
      <c r="B9" s="96"/>
      <c r="C9" s="97"/>
      <c r="D9" s="97"/>
      <c r="E9" s="97"/>
      <c r="F9" s="97"/>
      <c r="G9" s="97"/>
      <c r="H9" s="97"/>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row>
    <row r="10" spans="2:55" ht="12.75" customHeight="1">
      <c r="B10" s="96"/>
      <c r="C10" s="1083" t="s">
        <v>294</v>
      </c>
      <c r="D10" s="1083"/>
      <c r="E10" s="737">
        <f>IF(AND(COUNTIF((D36:AH322),"!!!")&lt;&gt;0,$P$171&lt;&gt;"",F320&lt;&gt;""),"PROSZĘ WYPEŁNIĆ WSZYSTKIE KOMÓRKI!!!","")</f>
      </c>
      <c r="F10" s="738"/>
      <c r="G10" s="738"/>
      <c r="H10" s="738"/>
      <c r="I10" s="738"/>
      <c r="J10" s="738"/>
      <c r="K10" s="738"/>
      <c r="L10" s="738"/>
      <c r="M10" s="738"/>
      <c r="N10" s="738"/>
      <c r="O10" s="738"/>
      <c r="P10" s="738"/>
      <c r="Q10" s="738"/>
      <c r="R10" s="738"/>
      <c r="S10" s="738"/>
      <c r="T10" s="738"/>
      <c r="U10" s="738"/>
      <c r="V10" s="738"/>
      <c r="W10" s="738"/>
      <c r="X10" s="738"/>
      <c r="Y10" s="738"/>
      <c r="Z10" s="738"/>
      <c r="AA10" s="1084" t="s">
        <v>827</v>
      </c>
      <c r="AB10" s="1085"/>
      <c r="AC10" s="1085"/>
      <c r="AD10" s="1085"/>
      <c r="AE10" s="1085"/>
      <c r="AF10" s="1085"/>
      <c r="AG10" s="1085"/>
      <c r="AH10" s="1085"/>
      <c r="AI10" s="98"/>
      <c r="AJ10" s="77"/>
      <c r="AK10" s="77"/>
      <c r="AL10" s="77"/>
      <c r="AM10" s="77"/>
      <c r="AN10" s="77"/>
      <c r="AO10" s="77"/>
      <c r="AP10" s="77"/>
      <c r="AQ10" s="77"/>
      <c r="AR10" s="100"/>
      <c r="AS10" s="100"/>
      <c r="AT10" s="100"/>
      <c r="AU10" s="100"/>
      <c r="AV10" s="100"/>
      <c r="AW10" s="100"/>
      <c r="AX10" s="100"/>
      <c r="AY10" s="100"/>
      <c r="AZ10" s="100"/>
      <c r="BA10" s="100"/>
      <c r="BB10" s="100"/>
      <c r="BC10" s="100"/>
    </row>
    <row r="11" spans="2:56" ht="12.75" customHeight="1">
      <c r="B11" s="96"/>
      <c r="C11" s="1083"/>
      <c r="D11" s="1083"/>
      <c r="E11" s="738"/>
      <c r="F11" s="738"/>
      <c r="G11" s="738"/>
      <c r="H11" s="738"/>
      <c r="I11" s="738"/>
      <c r="J11" s="738"/>
      <c r="K11" s="738"/>
      <c r="L11" s="738"/>
      <c r="M11" s="738"/>
      <c r="N11" s="738"/>
      <c r="O11" s="738"/>
      <c r="P11" s="738"/>
      <c r="Q11" s="738"/>
      <c r="R11" s="738"/>
      <c r="S11" s="738"/>
      <c r="T11" s="738"/>
      <c r="U11" s="738"/>
      <c r="V11" s="738"/>
      <c r="W11" s="738"/>
      <c r="X11" s="738"/>
      <c r="Y11" s="738"/>
      <c r="Z11" s="738"/>
      <c r="AA11" s="1085"/>
      <c r="AB11" s="1085"/>
      <c r="AC11" s="1085"/>
      <c r="AD11" s="1085"/>
      <c r="AE11" s="1085"/>
      <c r="AF11" s="1085"/>
      <c r="AG11" s="1085"/>
      <c r="AH11" s="1085"/>
      <c r="AI11" s="98"/>
      <c r="AJ11" s="379"/>
      <c r="AK11" s="379"/>
      <c r="AL11" s="379"/>
      <c r="AM11" s="379"/>
      <c r="AN11" s="379"/>
      <c r="AO11" s="77"/>
      <c r="AP11" s="77"/>
      <c r="AQ11" s="437" t="s">
        <v>464</v>
      </c>
      <c r="AR11" s="100"/>
      <c r="AS11" s="100"/>
      <c r="AT11" s="100"/>
      <c r="AU11" s="100"/>
      <c r="AV11" s="100"/>
      <c r="AW11" s="100"/>
      <c r="AX11" s="100"/>
      <c r="AY11" s="100"/>
      <c r="AZ11" s="100"/>
      <c r="BA11" s="100"/>
      <c r="BB11" s="100"/>
      <c r="BC11" s="100"/>
      <c r="BD11" s="90" t="s">
        <v>776</v>
      </c>
    </row>
    <row r="12" spans="2:56" ht="11.25" customHeight="1">
      <c r="B12" s="96"/>
      <c r="C12" s="1083"/>
      <c r="D12" s="1083"/>
      <c r="E12" s="738"/>
      <c r="F12" s="738"/>
      <c r="G12" s="738"/>
      <c r="H12" s="738"/>
      <c r="I12" s="738"/>
      <c r="J12" s="738"/>
      <c r="K12" s="738"/>
      <c r="L12" s="738"/>
      <c r="M12" s="738"/>
      <c r="N12" s="738"/>
      <c r="O12" s="738"/>
      <c r="P12" s="738"/>
      <c r="Q12" s="738"/>
      <c r="R12" s="738"/>
      <c r="S12" s="738"/>
      <c r="T12" s="738"/>
      <c r="U12" s="738"/>
      <c r="V12" s="738"/>
      <c r="W12" s="738"/>
      <c r="X12" s="738"/>
      <c r="Y12" s="738"/>
      <c r="Z12" s="738"/>
      <c r="AA12" s="1085"/>
      <c r="AB12" s="1085"/>
      <c r="AC12" s="1085"/>
      <c r="AD12" s="1085"/>
      <c r="AE12" s="1085"/>
      <c r="AF12" s="1085"/>
      <c r="AG12" s="1085"/>
      <c r="AH12" s="1085"/>
      <c r="AI12" s="98"/>
      <c r="AJ12" s="379"/>
      <c r="AK12" s="379"/>
      <c r="AL12" s="379"/>
      <c r="AM12" s="379"/>
      <c r="AN12" s="379"/>
      <c r="AO12" s="77"/>
      <c r="AP12" s="77"/>
      <c r="AQ12" s="77" t="s">
        <v>463</v>
      </c>
      <c r="AR12" s="100"/>
      <c r="AS12" s="100"/>
      <c r="AT12" s="100"/>
      <c r="AU12" s="100"/>
      <c r="AV12" s="100"/>
      <c r="AW12" s="100"/>
      <c r="AX12" s="100"/>
      <c r="AY12" s="100"/>
      <c r="AZ12" s="100"/>
      <c r="BA12" s="100"/>
      <c r="BB12" s="100"/>
      <c r="BC12" s="100"/>
      <c r="BD12" s="90" t="s">
        <v>777</v>
      </c>
    </row>
    <row r="13" spans="2:63" ht="12.75">
      <c r="B13" s="96"/>
      <c r="C13" s="1101" t="s">
        <v>295</v>
      </c>
      <c r="D13" s="1102"/>
      <c r="E13" s="1102"/>
      <c r="F13" s="1102"/>
      <c r="G13" s="1102"/>
      <c r="H13" s="1102"/>
      <c r="I13" s="1102"/>
      <c r="J13" s="1102"/>
      <c r="K13" s="1102"/>
      <c r="L13" s="1102"/>
      <c r="M13" s="1102"/>
      <c r="N13" s="1102"/>
      <c r="O13" s="1102"/>
      <c r="P13" s="1102"/>
      <c r="Q13" s="1102"/>
      <c r="R13" s="1102"/>
      <c r="S13" s="1102"/>
      <c r="T13" s="1102"/>
      <c r="U13" s="1102"/>
      <c r="V13" s="1102"/>
      <c r="W13" s="1102"/>
      <c r="X13" s="1102"/>
      <c r="Y13" s="1102"/>
      <c r="Z13" s="1102"/>
      <c r="AA13" s="1102"/>
      <c r="AB13" s="1102"/>
      <c r="AC13" s="1102"/>
      <c r="AD13" s="1102"/>
      <c r="AE13" s="1102"/>
      <c r="AF13" s="1102"/>
      <c r="AG13" s="1103"/>
      <c r="AH13" s="1103"/>
      <c r="AI13" s="101"/>
      <c r="AJ13" s="440"/>
      <c r="AK13" s="440"/>
      <c r="AL13" s="440"/>
      <c r="AM13" s="77"/>
      <c r="AN13" s="77"/>
      <c r="AO13" s="77"/>
      <c r="AP13" s="77"/>
      <c r="AQ13" s="77"/>
      <c r="AR13" s="102"/>
      <c r="AS13" s="102"/>
      <c r="AT13" s="102"/>
      <c r="AU13" s="102"/>
      <c r="AV13" s="102"/>
      <c r="AW13" s="102"/>
      <c r="AX13" s="102"/>
      <c r="AY13" s="102"/>
      <c r="AZ13" s="102"/>
      <c r="BA13" s="102"/>
      <c r="BB13" s="102"/>
      <c r="BC13" s="102"/>
      <c r="BE13" s="102"/>
      <c r="BF13" s="102"/>
      <c r="BG13" s="102"/>
      <c r="BH13" s="102"/>
      <c r="BI13" s="102"/>
      <c r="BJ13" s="102"/>
      <c r="BK13" s="102"/>
    </row>
    <row r="14" spans="2:63" ht="3.75" customHeight="1" thickBot="1">
      <c r="B14" s="96"/>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4"/>
      <c r="AJ14" s="441"/>
      <c r="AK14" s="441"/>
      <c r="AL14" s="441"/>
      <c r="AM14" s="77"/>
      <c r="AN14" s="77"/>
      <c r="AO14" s="77"/>
      <c r="AP14" s="77"/>
      <c r="AQ14" s="77"/>
      <c r="AR14" s="105"/>
      <c r="AS14" s="105"/>
      <c r="AT14" s="105"/>
      <c r="AU14" s="105"/>
      <c r="AV14" s="105"/>
      <c r="AW14" s="105"/>
      <c r="AX14" s="105"/>
      <c r="AY14" s="105"/>
      <c r="AZ14" s="105"/>
      <c r="BA14" s="105"/>
      <c r="BB14" s="105"/>
      <c r="BC14" s="105"/>
      <c r="BD14" s="102"/>
      <c r="BE14" s="105"/>
      <c r="BF14" s="105"/>
      <c r="BG14" s="105"/>
      <c r="BH14" s="105"/>
      <c r="BI14" s="105"/>
      <c r="BJ14" s="105"/>
      <c r="BK14" s="105"/>
    </row>
    <row r="15" spans="2:76" ht="16.5" customHeight="1">
      <c r="B15" s="96"/>
      <c r="N15" s="768" t="s">
        <v>785</v>
      </c>
      <c r="O15" s="769"/>
      <c r="P15" s="770"/>
      <c r="Q15" s="754">
        <v>2015</v>
      </c>
      <c r="R15" s="755"/>
      <c r="S15" s="755"/>
      <c r="T15" s="755"/>
      <c r="U15" s="755"/>
      <c r="V15" s="756"/>
      <c r="BA15" s="105"/>
      <c r="BB15" s="105"/>
      <c r="BC15" s="105"/>
      <c r="BD15" s="105"/>
      <c r="BE15" s="105"/>
      <c r="BF15" s="105"/>
      <c r="BG15" s="105"/>
      <c r="BH15" s="105"/>
      <c r="BI15" s="105"/>
      <c r="BJ15" s="105"/>
      <c r="BK15" s="105"/>
      <c r="BX15" s="106" t="s">
        <v>469</v>
      </c>
    </row>
    <row r="16" spans="2:76" ht="3.75" customHeight="1">
      <c r="B16" s="96"/>
      <c r="N16" s="771"/>
      <c r="O16" s="772"/>
      <c r="P16" s="773"/>
      <c r="Q16" s="107"/>
      <c r="R16" s="64"/>
      <c r="S16" s="64"/>
      <c r="T16" s="64"/>
      <c r="U16" s="64"/>
      <c r="V16" s="108"/>
      <c r="BA16" s="105"/>
      <c r="BB16" s="105"/>
      <c r="BC16" s="105"/>
      <c r="BD16" s="105"/>
      <c r="BE16" s="105"/>
      <c r="BF16" s="105"/>
      <c r="BG16" s="105"/>
      <c r="BH16" s="105"/>
      <c r="BI16" s="105"/>
      <c r="BJ16" s="105"/>
      <c r="BK16" s="105"/>
      <c r="BX16" s="106" t="s">
        <v>470</v>
      </c>
    </row>
    <row r="17" spans="2:63" ht="3" customHeight="1" thickBot="1">
      <c r="B17" s="96"/>
      <c r="N17" s="774"/>
      <c r="O17" s="775"/>
      <c r="P17" s="776"/>
      <c r="Q17" s="109"/>
      <c r="R17" s="39"/>
      <c r="S17" s="67"/>
      <c r="T17" s="67"/>
      <c r="U17" s="67"/>
      <c r="V17" s="110"/>
      <c r="BA17" s="105"/>
      <c r="BB17" s="105"/>
      <c r="BC17" s="105"/>
      <c r="BD17" s="105"/>
      <c r="BE17" s="105"/>
      <c r="BF17" s="105"/>
      <c r="BG17" s="105"/>
      <c r="BH17" s="105"/>
      <c r="BI17" s="105"/>
      <c r="BJ17" s="105"/>
      <c r="BK17" s="105"/>
    </row>
    <row r="18" spans="2:63" ht="6" customHeight="1" thickBot="1">
      <c r="B18" s="96"/>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2"/>
      <c r="AJ18" s="442"/>
      <c r="AK18" s="442"/>
      <c r="AL18" s="442"/>
      <c r="AM18" s="442"/>
      <c r="AN18" s="442"/>
      <c r="AO18" s="442"/>
      <c r="AP18" s="442"/>
      <c r="AQ18" s="442"/>
      <c r="AR18" s="113"/>
      <c r="AS18" s="113"/>
      <c r="AT18" s="113"/>
      <c r="AU18" s="113"/>
      <c r="AV18" s="113"/>
      <c r="AW18" s="113"/>
      <c r="AX18" s="113"/>
      <c r="AY18" s="113"/>
      <c r="AZ18" s="113"/>
      <c r="BA18" s="113"/>
      <c r="BB18" s="113"/>
      <c r="BC18" s="113"/>
      <c r="BD18" s="105"/>
      <c r="BE18" s="113"/>
      <c r="BF18" s="113"/>
      <c r="BG18" s="113"/>
      <c r="BH18" s="113"/>
      <c r="BI18" s="113"/>
      <c r="BJ18" s="113"/>
      <c r="BK18" s="113"/>
    </row>
    <row r="19" spans="2:63" ht="9" customHeight="1">
      <c r="B19" s="96"/>
      <c r="C19" s="726" t="s">
        <v>118</v>
      </c>
      <c r="D19" s="727"/>
      <c r="E19" s="728"/>
      <c r="F19" s="828" t="s">
        <v>831</v>
      </c>
      <c r="G19" s="829"/>
      <c r="H19" s="829"/>
      <c r="I19" s="829"/>
      <c r="J19" s="829"/>
      <c r="K19" s="829"/>
      <c r="L19" s="829"/>
      <c r="M19" s="829"/>
      <c r="N19" s="829"/>
      <c r="O19" s="829"/>
      <c r="P19" s="829"/>
      <c r="Q19" s="829"/>
      <c r="R19" s="829"/>
      <c r="S19" s="829"/>
      <c r="T19" s="829"/>
      <c r="U19" s="829"/>
      <c r="V19" s="829"/>
      <c r="W19" s="829"/>
      <c r="X19" s="829"/>
      <c r="Y19" s="829"/>
      <c r="Z19" s="829"/>
      <c r="AA19" s="829"/>
      <c r="AB19" s="829"/>
      <c r="AC19" s="829"/>
      <c r="AD19" s="829"/>
      <c r="AE19" s="829"/>
      <c r="AF19" s="829"/>
      <c r="AG19" s="829"/>
      <c r="AH19" s="830"/>
      <c r="AI19" s="112"/>
      <c r="AJ19" s="442"/>
      <c r="AK19" s="442"/>
      <c r="AL19" s="442"/>
      <c r="AM19" s="442"/>
      <c r="AN19" s="442"/>
      <c r="AO19" s="442"/>
      <c r="AP19" s="442"/>
      <c r="AQ19" s="442"/>
      <c r="AR19" s="113"/>
      <c r="AS19" s="113"/>
      <c r="AT19" s="113"/>
      <c r="AU19" s="113"/>
      <c r="AV19" s="113"/>
      <c r="AW19" s="113"/>
      <c r="AX19" s="113"/>
      <c r="AY19" s="113"/>
      <c r="AZ19" s="113"/>
      <c r="BA19" s="113"/>
      <c r="BB19" s="113"/>
      <c r="BC19" s="113"/>
      <c r="BD19" s="113"/>
      <c r="BE19" s="113"/>
      <c r="BF19" s="113"/>
      <c r="BG19" s="113"/>
      <c r="BH19" s="113"/>
      <c r="BI19" s="113"/>
      <c r="BJ19" s="113"/>
      <c r="BK19" s="113"/>
    </row>
    <row r="20" spans="2:70" ht="13.5" customHeight="1" thickBot="1">
      <c r="B20" s="96"/>
      <c r="C20" s="742" t="s">
        <v>119</v>
      </c>
      <c r="D20" s="743"/>
      <c r="E20" s="744"/>
      <c r="F20" s="831"/>
      <c r="G20" s="832"/>
      <c r="H20" s="832"/>
      <c r="I20" s="832"/>
      <c r="J20" s="832"/>
      <c r="K20" s="832"/>
      <c r="L20" s="832"/>
      <c r="M20" s="832"/>
      <c r="N20" s="832"/>
      <c r="O20" s="832"/>
      <c r="P20" s="832"/>
      <c r="Q20" s="832"/>
      <c r="R20" s="832"/>
      <c r="S20" s="832"/>
      <c r="T20" s="832"/>
      <c r="U20" s="832"/>
      <c r="V20" s="832"/>
      <c r="W20" s="832"/>
      <c r="X20" s="832"/>
      <c r="Y20" s="832"/>
      <c r="Z20" s="832"/>
      <c r="AA20" s="832"/>
      <c r="AB20" s="832"/>
      <c r="AC20" s="832"/>
      <c r="AD20" s="832"/>
      <c r="AE20" s="832"/>
      <c r="AF20" s="832"/>
      <c r="AG20" s="832"/>
      <c r="AH20" s="833"/>
      <c r="AI20" s="12"/>
      <c r="BD20" s="113"/>
      <c r="BL20" s="90"/>
      <c r="BM20" s="90"/>
      <c r="BN20" s="90"/>
      <c r="BO20" s="90"/>
      <c r="BP20" s="90"/>
      <c r="BQ20" s="90"/>
      <c r="BR20" s="90"/>
    </row>
    <row r="21" spans="2:70" ht="9" customHeight="1">
      <c r="B21" s="96"/>
      <c r="C21" s="757" t="s">
        <v>140</v>
      </c>
      <c r="D21" s="758"/>
      <c r="E21" s="557"/>
      <c r="F21" s="750" t="s">
        <v>111</v>
      </c>
      <c r="G21" s="751"/>
      <c r="H21" s="751"/>
      <c r="I21" s="751"/>
      <c r="J21" s="751"/>
      <c r="K21" s="751"/>
      <c r="L21" s="751"/>
      <c r="M21" s="751"/>
      <c r="N21" s="751"/>
      <c r="O21" s="751"/>
      <c r="P21" s="751"/>
      <c r="Q21" s="751"/>
      <c r="R21" s="751"/>
      <c r="S21" s="751"/>
      <c r="T21" s="751"/>
      <c r="U21" s="751"/>
      <c r="V21" s="751"/>
      <c r="W21" s="751"/>
      <c r="X21" s="751"/>
      <c r="Y21" s="751"/>
      <c r="Z21" s="751"/>
      <c r="AA21" s="751"/>
      <c r="AB21" s="751"/>
      <c r="AC21" s="751"/>
      <c r="AD21" s="751"/>
      <c r="AE21" s="751"/>
      <c r="AF21" s="751"/>
      <c r="AG21" s="751"/>
      <c r="AH21" s="752"/>
      <c r="AI21" s="12"/>
      <c r="BL21" s="90"/>
      <c r="BM21" s="90"/>
      <c r="BN21" s="90"/>
      <c r="BO21" s="90"/>
      <c r="BP21" s="90"/>
      <c r="BQ21" s="90"/>
      <c r="BR21" s="90"/>
    </row>
    <row r="22" spans="2:70" ht="9" customHeight="1">
      <c r="B22" s="96"/>
      <c r="C22" s="759"/>
      <c r="D22" s="760"/>
      <c r="E22" s="761"/>
      <c r="F22" s="745" t="s">
        <v>112</v>
      </c>
      <c r="G22" s="746"/>
      <c r="H22" s="746"/>
      <c r="I22" s="746"/>
      <c r="J22" s="746"/>
      <c r="K22" s="746"/>
      <c r="L22" s="746"/>
      <c r="M22" s="746"/>
      <c r="N22" s="746"/>
      <c r="O22" s="746"/>
      <c r="P22" s="746"/>
      <c r="Q22" s="746"/>
      <c r="R22" s="746"/>
      <c r="S22" s="746"/>
      <c r="T22" s="746"/>
      <c r="U22" s="746"/>
      <c r="V22" s="746"/>
      <c r="W22" s="746"/>
      <c r="X22" s="746"/>
      <c r="Y22" s="746"/>
      <c r="Z22" s="746"/>
      <c r="AA22" s="746"/>
      <c r="AB22" s="746"/>
      <c r="AC22" s="746"/>
      <c r="AD22" s="746"/>
      <c r="AE22" s="746"/>
      <c r="AF22" s="746"/>
      <c r="AG22" s="746"/>
      <c r="AH22" s="747"/>
      <c r="AI22" s="12"/>
      <c r="BL22" s="90"/>
      <c r="BM22" s="90"/>
      <c r="BN22" s="90"/>
      <c r="BO22" s="90"/>
      <c r="BP22" s="90"/>
      <c r="BQ22" s="90"/>
      <c r="BR22" s="90"/>
    </row>
    <row r="23" spans="2:70" ht="9" customHeight="1">
      <c r="B23" s="96"/>
      <c r="C23" s="762"/>
      <c r="D23" s="763"/>
      <c r="E23" s="764"/>
      <c r="F23" s="745" t="s">
        <v>113</v>
      </c>
      <c r="G23" s="746"/>
      <c r="H23" s="746"/>
      <c r="I23" s="746"/>
      <c r="J23" s="746"/>
      <c r="K23" s="746"/>
      <c r="L23" s="746"/>
      <c r="M23" s="746"/>
      <c r="N23" s="746"/>
      <c r="O23" s="746"/>
      <c r="P23" s="746"/>
      <c r="Q23" s="746"/>
      <c r="R23" s="746"/>
      <c r="S23" s="746"/>
      <c r="T23" s="746"/>
      <c r="U23" s="746"/>
      <c r="V23" s="746"/>
      <c r="W23" s="746"/>
      <c r="X23" s="746"/>
      <c r="Y23" s="746"/>
      <c r="Z23" s="746"/>
      <c r="AA23" s="746"/>
      <c r="AB23" s="746"/>
      <c r="AC23" s="746"/>
      <c r="AD23" s="746"/>
      <c r="AE23" s="746"/>
      <c r="AF23" s="746"/>
      <c r="AG23" s="746"/>
      <c r="AH23" s="747"/>
      <c r="AI23" s="12"/>
      <c r="BL23" s="90"/>
      <c r="BM23" s="90"/>
      <c r="BN23" s="90"/>
      <c r="BO23" s="90"/>
      <c r="BP23" s="90"/>
      <c r="BQ23" s="90"/>
      <c r="BR23" s="90"/>
    </row>
    <row r="24" spans="2:70" ht="9" customHeight="1">
      <c r="B24" s="96"/>
      <c r="C24" s="762"/>
      <c r="D24" s="763"/>
      <c r="E24" s="764"/>
      <c r="F24" s="745" t="s">
        <v>114</v>
      </c>
      <c r="G24" s="748"/>
      <c r="H24" s="748"/>
      <c r="I24" s="748"/>
      <c r="J24" s="748"/>
      <c r="K24" s="748"/>
      <c r="L24" s="748"/>
      <c r="M24" s="748"/>
      <c r="N24" s="748"/>
      <c r="O24" s="748"/>
      <c r="P24" s="748"/>
      <c r="Q24" s="748"/>
      <c r="R24" s="748"/>
      <c r="S24" s="748"/>
      <c r="T24" s="748"/>
      <c r="U24" s="748"/>
      <c r="V24" s="748"/>
      <c r="W24" s="748"/>
      <c r="X24" s="748"/>
      <c r="Y24" s="748"/>
      <c r="Z24" s="748"/>
      <c r="AA24" s="748"/>
      <c r="AB24" s="748"/>
      <c r="AC24" s="748"/>
      <c r="AD24" s="748"/>
      <c r="AE24" s="748"/>
      <c r="AF24" s="748"/>
      <c r="AG24" s="748"/>
      <c r="AH24" s="749"/>
      <c r="AI24" s="12"/>
      <c r="BL24" s="90"/>
      <c r="BM24" s="90"/>
      <c r="BN24" s="90"/>
      <c r="BO24" s="90"/>
      <c r="BP24" s="90"/>
      <c r="BQ24" s="90"/>
      <c r="BR24" s="90"/>
    </row>
    <row r="25" spans="2:70" ht="9" customHeight="1">
      <c r="B25" s="96"/>
      <c r="C25" s="762"/>
      <c r="D25" s="763"/>
      <c r="E25" s="764"/>
      <c r="F25" s="745" t="s">
        <v>115</v>
      </c>
      <c r="G25" s="746"/>
      <c r="H25" s="746"/>
      <c r="I25" s="746"/>
      <c r="J25" s="746"/>
      <c r="K25" s="746"/>
      <c r="L25" s="746"/>
      <c r="M25" s="746"/>
      <c r="N25" s="746"/>
      <c r="O25" s="746"/>
      <c r="P25" s="746"/>
      <c r="Q25" s="746"/>
      <c r="R25" s="746"/>
      <c r="S25" s="746"/>
      <c r="T25" s="746"/>
      <c r="U25" s="746"/>
      <c r="V25" s="746"/>
      <c r="W25" s="746"/>
      <c r="X25" s="746"/>
      <c r="Y25" s="746"/>
      <c r="Z25" s="746"/>
      <c r="AA25" s="746"/>
      <c r="AB25" s="746"/>
      <c r="AC25" s="746"/>
      <c r="AD25" s="746"/>
      <c r="AE25" s="746"/>
      <c r="AF25" s="746"/>
      <c r="AG25" s="746"/>
      <c r="AH25" s="747"/>
      <c r="AI25" s="12"/>
      <c r="BL25" s="90"/>
      <c r="BM25" s="90"/>
      <c r="BN25" s="90"/>
      <c r="BO25" s="90"/>
      <c r="BP25" s="90"/>
      <c r="BQ25" s="90"/>
      <c r="BR25" s="90"/>
    </row>
    <row r="26" spans="2:70" ht="9" customHeight="1">
      <c r="B26" s="96"/>
      <c r="C26" s="762"/>
      <c r="D26" s="763"/>
      <c r="E26" s="764"/>
      <c r="F26" s="745" t="s">
        <v>116</v>
      </c>
      <c r="G26" s="746"/>
      <c r="H26" s="746"/>
      <c r="I26" s="746"/>
      <c r="J26" s="746"/>
      <c r="K26" s="746"/>
      <c r="L26" s="746"/>
      <c r="M26" s="746"/>
      <c r="N26" s="746"/>
      <c r="O26" s="746"/>
      <c r="P26" s="746"/>
      <c r="Q26" s="746"/>
      <c r="R26" s="746"/>
      <c r="S26" s="746"/>
      <c r="T26" s="746"/>
      <c r="U26" s="746"/>
      <c r="V26" s="746"/>
      <c r="W26" s="746"/>
      <c r="X26" s="746"/>
      <c r="Y26" s="746"/>
      <c r="Z26" s="746"/>
      <c r="AA26" s="746"/>
      <c r="AB26" s="746"/>
      <c r="AC26" s="746"/>
      <c r="AD26" s="746"/>
      <c r="AE26" s="746"/>
      <c r="AF26" s="746"/>
      <c r="AG26" s="746"/>
      <c r="AH26" s="747"/>
      <c r="AI26" s="12"/>
      <c r="BL26" s="90"/>
      <c r="BM26" s="90"/>
      <c r="BN26" s="90"/>
      <c r="BO26" s="90"/>
      <c r="BP26" s="90"/>
      <c r="BQ26" s="90"/>
      <c r="BR26" s="90"/>
    </row>
    <row r="27" spans="2:70" ht="9" customHeight="1" thickBot="1">
      <c r="B27" s="96"/>
      <c r="C27" s="765"/>
      <c r="D27" s="766"/>
      <c r="E27" s="767"/>
      <c r="F27" s="739" t="s">
        <v>117</v>
      </c>
      <c r="G27" s="740"/>
      <c r="H27" s="740"/>
      <c r="I27" s="740"/>
      <c r="J27" s="740"/>
      <c r="K27" s="740"/>
      <c r="L27" s="740"/>
      <c r="M27" s="740"/>
      <c r="N27" s="740"/>
      <c r="O27" s="740"/>
      <c r="P27" s="740"/>
      <c r="Q27" s="740"/>
      <c r="R27" s="740"/>
      <c r="S27" s="740"/>
      <c r="T27" s="740"/>
      <c r="U27" s="740"/>
      <c r="V27" s="740"/>
      <c r="W27" s="740"/>
      <c r="X27" s="740"/>
      <c r="Y27" s="740"/>
      <c r="Z27" s="740"/>
      <c r="AA27" s="740"/>
      <c r="AB27" s="740"/>
      <c r="AC27" s="740"/>
      <c r="AD27" s="740"/>
      <c r="AE27" s="740"/>
      <c r="AF27" s="740"/>
      <c r="AG27" s="740"/>
      <c r="AH27" s="741"/>
      <c r="AI27" s="12"/>
      <c r="BL27" s="90"/>
      <c r="BM27" s="90"/>
      <c r="BN27" s="90"/>
      <c r="BO27" s="90"/>
      <c r="BP27" s="90"/>
      <c r="BQ27" s="90"/>
      <c r="BR27" s="90"/>
    </row>
    <row r="28" spans="2:70" ht="9" customHeight="1">
      <c r="B28" s="96"/>
      <c r="C28" s="726" t="s">
        <v>122</v>
      </c>
      <c r="D28" s="727"/>
      <c r="E28" s="728"/>
      <c r="F28" s="750" t="s">
        <v>6</v>
      </c>
      <c r="G28" s="751"/>
      <c r="H28" s="751"/>
      <c r="I28" s="751"/>
      <c r="J28" s="751"/>
      <c r="K28" s="751"/>
      <c r="L28" s="751"/>
      <c r="M28" s="751"/>
      <c r="N28" s="751"/>
      <c r="O28" s="751"/>
      <c r="P28" s="751"/>
      <c r="Q28" s="751"/>
      <c r="R28" s="751"/>
      <c r="S28" s="751"/>
      <c r="T28" s="751"/>
      <c r="U28" s="751"/>
      <c r="V28" s="751"/>
      <c r="W28" s="751"/>
      <c r="X28" s="751"/>
      <c r="Y28" s="751"/>
      <c r="Z28" s="751"/>
      <c r="AA28" s="751"/>
      <c r="AB28" s="751"/>
      <c r="AC28" s="751"/>
      <c r="AD28" s="751"/>
      <c r="AE28" s="751"/>
      <c r="AF28" s="751"/>
      <c r="AG28" s="751"/>
      <c r="AH28" s="752"/>
      <c r="AI28" s="12"/>
      <c r="BL28" s="90"/>
      <c r="BM28" s="90"/>
      <c r="BN28" s="90"/>
      <c r="BO28" s="90"/>
      <c r="BP28" s="90"/>
      <c r="BQ28" s="90"/>
      <c r="BR28" s="90"/>
    </row>
    <row r="29" spans="2:70" ht="11.25" customHeight="1" thickBot="1">
      <c r="B29" s="96"/>
      <c r="C29" s="742" t="s">
        <v>121</v>
      </c>
      <c r="D29" s="743"/>
      <c r="E29" s="744"/>
      <c r="F29" s="739" t="s">
        <v>120</v>
      </c>
      <c r="G29" s="740"/>
      <c r="H29" s="740"/>
      <c r="I29" s="740"/>
      <c r="J29" s="740"/>
      <c r="K29" s="740"/>
      <c r="L29" s="740"/>
      <c r="M29" s="740"/>
      <c r="N29" s="740"/>
      <c r="O29" s="740"/>
      <c r="P29" s="740"/>
      <c r="Q29" s="740"/>
      <c r="R29" s="740"/>
      <c r="S29" s="740"/>
      <c r="T29" s="740"/>
      <c r="U29" s="740"/>
      <c r="V29" s="740"/>
      <c r="W29" s="740"/>
      <c r="X29" s="740"/>
      <c r="Y29" s="740"/>
      <c r="Z29" s="740"/>
      <c r="AA29" s="740"/>
      <c r="AB29" s="740"/>
      <c r="AC29" s="740"/>
      <c r="AD29" s="740"/>
      <c r="AE29" s="740"/>
      <c r="AF29" s="740"/>
      <c r="AG29" s="740"/>
      <c r="AH29" s="741"/>
      <c r="AI29" s="12"/>
      <c r="BL29" s="90"/>
      <c r="BM29" s="90"/>
      <c r="BN29" s="90"/>
      <c r="BO29" s="90"/>
      <c r="BP29" s="90"/>
      <c r="BQ29" s="90"/>
      <c r="BR29" s="90"/>
    </row>
    <row r="30" spans="2:70" ht="9" customHeight="1">
      <c r="B30" s="96"/>
      <c r="C30" s="726" t="s">
        <v>124</v>
      </c>
      <c r="D30" s="727"/>
      <c r="E30" s="728"/>
      <c r="F30" s="1055" t="s">
        <v>141</v>
      </c>
      <c r="G30" s="1056"/>
      <c r="H30" s="1056"/>
      <c r="I30" s="1056"/>
      <c r="J30" s="1056"/>
      <c r="K30" s="1056"/>
      <c r="L30" s="1056"/>
      <c r="M30" s="1056"/>
      <c r="N30" s="1056"/>
      <c r="O30" s="1056"/>
      <c r="P30" s="1056"/>
      <c r="Q30" s="1056"/>
      <c r="R30" s="1056"/>
      <c r="S30" s="1056"/>
      <c r="T30" s="1056"/>
      <c r="U30" s="1056"/>
      <c r="V30" s="1056"/>
      <c r="W30" s="1056"/>
      <c r="X30" s="1056"/>
      <c r="Y30" s="1056"/>
      <c r="Z30" s="1056"/>
      <c r="AA30" s="1056"/>
      <c r="AB30" s="1056"/>
      <c r="AC30" s="1056"/>
      <c r="AD30" s="1056"/>
      <c r="AE30" s="1056"/>
      <c r="AF30" s="1056"/>
      <c r="AG30" s="1056"/>
      <c r="AH30" s="1057"/>
      <c r="AI30" s="12"/>
      <c r="BL30" s="90"/>
      <c r="BM30" s="90"/>
      <c r="BN30" s="90"/>
      <c r="BO30" s="90"/>
      <c r="BP30" s="90"/>
      <c r="BQ30" s="90"/>
      <c r="BR30" s="90"/>
    </row>
    <row r="31" spans="2:70" ht="9" customHeight="1" thickBot="1">
      <c r="B31" s="96"/>
      <c r="C31" s="742" t="s">
        <v>123</v>
      </c>
      <c r="D31" s="743"/>
      <c r="E31" s="744"/>
      <c r="F31" s="1058"/>
      <c r="G31" s="1059"/>
      <c r="H31" s="1059"/>
      <c r="I31" s="1059"/>
      <c r="J31" s="1059"/>
      <c r="K31" s="1059"/>
      <c r="L31" s="1059"/>
      <c r="M31" s="1059"/>
      <c r="N31" s="1059"/>
      <c r="O31" s="1059"/>
      <c r="P31" s="1059"/>
      <c r="Q31" s="1059"/>
      <c r="R31" s="1059"/>
      <c r="S31" s="1059"/>
      <c r="T31" s="1059"/>
      <c r="U31" s="1059"/>
      <c r="V31" s="1059"/>
      <c r="W31" s="1059"/>
      <c r="X31" s="1059"/>
      <c r="Y31" s="1059"/>
      <c r="Z31" s="1059"/>
      <c r="AA31" s="1059"/>
      <c r="AB31" s="1059"/>
      <c r="AC31" s="1059"/>
      <c r="AD31" s="1059"/>
      <c r="AE31" s="1059"/>
      <c r="AF31" s="1059"/>
      <c r="AG31" s="1059"/>
      <c r="AH31" s="1060"/>
      <c r="AI31" s="12"/>
      <c r="BL31" s="90"/>
      <c r="BM31" s="90"/>
      <c r="BN31" s="90"/>
      <c r="BO31" s="90"/>
      <c r="BP31" s="90"/>
      <c r="BQ31" s="90"/>
      <c r="BR31" s="90"/>
    </row>
    <row r="32" spans="2:63" ht="7.5" customHeight="1" thickBot="1">
      <c r="B32" s="96"/>
      <c r="C32" s="114"/>
      <c r="D32" s="115"/>
      <c r="E32" s="115"/>
      <c r="F32" s="115"/>
      <c r="G32" s="115"/>
      <c r="H32" s="115"/>
      <c r="I32" s="115"/>
      <c r="J32" s="115"/>
      <c r="K32" s="115"/>
      <c r="L32" s="115"/>
      <c r="M32" s="115"/>
      <c r="N32" s="115"/>
      <c r="O32" s="115"/>
      <c r="P32" s="115"/>
      <c r="Q32" s="115"/>
      <c r="R32" s="115"/>
      <c r="S32" s="115"/>
      <c r="T32" s="115"/>
      <c r="U32" s="115"/>
      <c r="V32" s="115"/>
      <c r="W32" s="115"/>
      <c r="X32" s="115"/>
      <c r="Y32" s="115"/>
      <c r="Z32" s="115"/>
      <c r="AA32" s="115"/>
      <c r="AB32" s="115"/>
      <c r="AC32" s="115"/>
      <c r="AD32" s="115"/>
      <c r="AE32" s="115"/>
      <c r="AF32" s="115"/>
      <c r="AG32" s="115"/>
      <c r="AH32" s="116"/>
      <c r="AI32" s="11"/>
      <c r="AJ32" s="443"/>
      <c r="AK32" s="443"/>
      <c r="AL32" s="443"/>
      <c r="AM32" s="443"/>
      <c r="AN32" s="443"/>
      <c r="AO32" s="443"/>
      <c r="AP32" s="443"/>
      <c r="AQ32" s="443"/>
      <c r="AR32" s="117"/>
      <c r="AS32" s="117"/>
      <c r="AT32" s="117"/>
      <c r="AU32" s="117"/>
      <c r="AV32" s="117"/>
      <c r="AW32" s="117"/>
      <c r="AX32" s="117"/>
      <c r="AY32" s="117"/>
      <c r="AZ32" s="117"/>
      <c r="BA32" s="117"/>
      <c r="BB32" s="117"/>
      <c r="BC32" s="117"/>
      <c r="BE32" s="117"/>
      <c r="BF32" s="117"/>
      <c r="BG32" s="117"/>
      <c r="BH32" s="117"/>
      <c r="BI32" s="117"/>
      <c r="BJ32" s="117"/>
      <c r="BK32" s="118"/>
    </row>
    <row r="33" spans="2:56" ht="23.25" customHeight="1" thickBot="1">
      <c r="B33" s="96"/>
      <c r="C33" s="45" t="s">
        <v>142</v>
      </c>
      <c r="D33" s="1091" t="s">
        <v>296</v>
      </c>
      <c r="E33" s="980"/>
      <c r="F33" s="980"/>
      <c r="G33" s="980"/>
      <c r="H33" s="980"/>
      <c r="I33" s="980"/>
      <c r="J33" s="980"/>
      <c r="K33" s="980"/>
      <c r="L33" s="980"/>
      <c r="M33" s="980"/>
      <c r="N33" s="980"/>
      <c r="O33" s="980"/>
      <c r="P33" s="980"/>
      <c r="Q33" s="980"/>
      <c r="R33" s="980"/>
      <c r="S33" s="980"/>
      <c r="T33" s="980"/>
      <c r="U33" s="980"/>
      <c r="V33" s="980"/>
      <c r="W33" s="980"/>
      <c r="X33" s="980"/>
      <c r="Y33" s="980"/>
      <c r="Z33" s="980"/>
      <c r="AA33" s="980"/>
      <c r="AB33" s="980"/>
      <c r="AC33" s="980"/>
      <c r="AD33" s="980"/>
      <c r="AE33" s="980"/>
      <c r="AF33" s="980"/>
      <c r="AG33" s="980"/>
      <c r="AH33" s="1092"/>
      <c r="AI33" s="9"/>
      <c r="AT33" s="90">
        <v>2010</v>
      </c>
      <c r="AZ33" s="90" t="s">
        <v>7</v>
      </c>
      <c r="BD33" s="117"/>
    </row>
    <row r="34" spans="2:52" ht="12.75" customHeight="1" thickBot="1">
      <c r="B34" s="96"/>
      <c r="C34" s="1087"/>
      <c r="D34" s="757" t="s">
        <v>394</v>
      </c>
      <c r="E34" s="625"/>
      <c r="F34" s="625"/>
      <c r="G34" s="625"/>
      <c r="H34" s="625"/>
      <c r="I34" s="625"/>
      <c r="J34" s="625"/>
      <c r="K34" s="625"/>
      <c r="L34" s="625"/>
      <c r="M34" s="625"/>
      <c r="N34" s="625"/>
      <c r="O34" s="625"/>
      <c r="P34" s="625"/>
      <c r="Q34" s="625"/>
      <c r="R34" s="625"/>
      <c r="S34" s="625"/>
      <c r="T34" s="625"/>
      <c r="U34" s="625"/>
      <c r="V34" s="625"/>
      <c r="W34" s="625"/>
      <c r="X34" s="625"/>
      <c r="Y34" s="625"/>
      <c r="Z34" s="625"/>
      <c r="AA34" s="625"/>
      <c r="AB34" s="625"/>
      <c r="AC34" s="625"/>
      <c r="AD34" s="625"/>
      <c r="AE34" s="625"/>
      <c r="AF34" s="625"/>
      <c r="AG34" s="625"/>
      <c r="AH34" s="626"/>
      <c r="AI34" s="9"/>
      <c r="AM34" s="444"/>
      <c r="AT34" s="90">
        <v>2011</v>
      </c>
      <c r="AU34" s="119"/>
      <c r="AZ34" s="90" t="s">
        <v>8</v>
      </c>
    </row>
    <row r="35" spans="2:52" ht="4.5" customHeight="1">
      <c r="B35" s="96"/>
      <c r="C35" s="1087"/>
      <c r="D35" s="120"/>
      <c r="E35" s="121"/>
      <c r="F35" s="12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22"/>
      <c r="AI35" s="123"/>
      <c r="AJ35" s="444" t="s">
        <v>432</v>
      </c>
      <c r="AK35" s="444"/>
      <c r="AL35" s="445"/>
      <c r="AM35" s="445"/>
      <c r="AT35" s="90">
        <v>2012</v>
      </c>
      <c r="AU35" s="119"/>
      <c r="AZ35" s="90" t="s">
        <v>9</v>
      </c>
    </row>
    <row r="36" spans="2:52" ht="13.5" thickBot="1">
      <c r="B36" s="96"/>
      <c r="C36" s="1087"/>
      <c r="D36" s="124"/>
      <c r="E36" s="125"/>
      <c r="F36" s="126">
        <f>IF(OR(AND($I$6=$BD$12,$P$171&lt;&gt;"",F320&lt;&gt;"",G36="",Q36=""),AND(I6=$BD$11,G36="",Q36="")),"!!!","")</f>
      </c>
      <c r="G36" s="127"/>
      <c r="H36" s="128" t="s">
        <v>297</v>
      </c>
      <c r="I36" s="33"/>
      <c r="J36" s="33"/>
      <c r="K36" s="33"/>
      <c r="L36" s="33"/>
      <c r="M36" s="33"/>
      <c r="O36" s="33"/>
      <c r="P36" s="126">
        <f>IF(OR(AND($I$6=$BD$12,$P$171&lt;&gt;"",F320&lt;&gt;"",G36="",Q36="",AA36="",AF36=""),AND(I6=$BD$11,G36="",Q36="",AA36="",,AF36=""),AND(Q36="x",OR(AA36="",AF36=""))),"!!!","")</f>
      </c>
      <c r="Q36" s="127"/>
      <c r="R36" s="128" t="s">
        <v>19</v>
      </c>
      <c r="V36" s="129"/>
      <c r="W36" s="129"/>
      <c r="X36" s="33"/>
      <c r="Y36" s="468"/>
      <c r="Z36" s="467"/>
      <c r="AA36" s="1121"/>
      <c r="AB36" s="1121"/>
      <c r="AC36" s="1121"/>
      <c r="AD36" s="1121"/>
      <c r="AE36" s="466" t="s">
        <v>20</v>
      </c>
      <c r="AF36" s="1122"/>
      <c r="AG36" s="1123"/>
      <c r="AH36" s="108"/>
      <c r="AI36" s="123"/>
      <c r="AL36" s="441" t="str">
        <f>IF(G36="X","","X")</f>
        <v>X</v>
      </c>
      <c r="AM36" s="441" t="str">
        <f>IF(Q36="X","","X")</f>
        <v>X</v>
      </c>
      <c r="AN36" s="437">
        <v>1</v>
      </c>
      <c r="AT36" s="90">
        <v>2013</v>
      </c>
      <c r="AU36" s="119"/>
      <c r="AZ36" s="90" t="s">
        <v>10</v>
      </c>
    </row>
    <row r="37" spans="2:52" ht="4.5" customHeight="1" thickBot="1">
      <c r="B37" s="96"/>
      <c r="C37" s="1087"/>
      <c r="D37" s="130"/>
      <c r="E37" s="131"/>
      <c r="F37" s="131"/>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132"/>
      <c r="AI37" s="123"/>
      <c r="AN37" s="437">
        <v>2</v>
      </c>
      <c r="AT37" s="90">
        <v>2014</v>
      </c>
      <c r="AU37" s="119"/>
      <c r="AZ37" s="90" t="s">
        <v>11</v>
      </c>
    </row>
    <row r="38" spans="2:52" ht="6" customHeight="1">
      <c r="B38" s="96"/>
      <c r="C38" s="1087"/>
      <c r="D38" s="133"/>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134"/>
      <c r="AD38" s="134"/>
      <c r="AE38" s="134"/>
      <c r="AF38" s="134"/>
      <c r="AG38" s="134"/>
      <c r="AH38" s="122"/>
      <c r="AI38" s="123"/>
      <c r="AT38" s="90">
        <v>2015</v>
      </c>
      <c r="AU38" s="119"/>
      <c r="AZ38" s="90" t="s">
        <v>12</v>
      </c>
    </row>
    <row r="39" spans="2:52" ht="15">
      <c r="B39" s="96"/>
      <c r="C39" s="1087"/>
      <c r="D39" s="1089" t="s">
        <v>467</v>
      </c>
      <c r="E39" s="959"/>
      <c r="F39" s="959"/>
      <c r="G39" s="959"/>
      <c r="H39" s="959"/>
      <c r="I39" s="959"/>
      <c r="J39" s="959"/>
      <c r="K39" s="1086" t="s">
        <v>466</v>
      </c>
      <c r="L39" s="959"/>
      <c r="M39" s="959"/>
      <c r="N39" s="959"/>
      <c r="O39" s="342">
        <f>IF(AND(OR(AND($D$39=$AL$39,$K$39=$AL$41),AND($D$39=$AL$40,$K$39=$AL$42)),OR(AND($I$6=$BD$12,$P$171&lt;&gt;"",$F$320&lt;&gt;""),$I$6=$BD$11)),"!!!","")</f>
      </c>
      <c r="Q39" s="641"/>
      <c r="R39" s="959"/>
      <c r="S39" s="959"/>
      <c r="T39" s="959"/>
      <c r="U39" s="959"/>
      <c r="V39" s="959"/>
      <c r="W39" s="959"/>
      <c r="X39" s="959"/>
      <c r="Y39" s="959"/>
      <c r="Z39" s="959"/>
      <c r="AA39" s="959"/>
      <c r="AB39" s="959"/>
      <c r="AC39" s="135">
        <f>IF(AND(Q39="",OR(AND($I$6=$BD$12,$P$171&lt;&gt;"",F320&lt;&gt;""),AND(I6=$BD$11))),"!!!","")</f>
      </c>
      <c r="AE39" s="129"/>
      <c r="AF39" s="129"/>
      <c r="AG39" s="129"/>
      <c r="AH39" s="108"/>
      <c r="AI39" s="123"/>
      <c r="AL39" s="446" t="s">
        <v>467</v>
      </c>
      <c r="AT39" s="90">
        <v>2016</v>
      </c>
      <c r="AU39" s="119"/>
      <c r="AZ39" s="90" t="s">
        <v>13</v>
      </c>
    </row>
    <row r="40" spans="2:52" ht="3.75" customHeight="1">
      <c r="B40" s="96"/>
      <c r="C40" s="1087"/>
      <c r="D40" s="136"/>
      <c r="E40" s="137"/>
      <c r="F40" s="137"/>
      <c r="G40" s="42"/>
      <c r="H40" s="42"/>
      <c r="I40" s="42"/>
      <c r="J40" s="42"/>
      <c r="K40" s="42"/>
      <c r="L40" s="42"/>
      <c r="M40" s="42"/>
      <c r="N40" s="42"/>
      <c r="R40" s="64"/>
      <c r="S40" s="64"/>
      <c r="T40" s="65"/>
      <c r="U40" s="64"/>
      <c r="V40" s="64"/>
      <c r="W40" s="65"/>
      <c r="X40" s="64"/>
      <c r="Y40" s="64"/>
      <c r="Z40" s="64"/>
      <c r="AA40" s="64"/>
      <c r="AB40" s="42"/>
      <c r="AC40" s="42"/>
      <c r="AD40" s="42"/>
      <c r="AE40" s="42"/>
      <c r="AF40" s="42"/>
      <c r="AG40" s="42"/>
      <c r="AH40" s="108"/>
      <c r="AI40" s="123"/>
      <c r="AL40" s="446" t="s">
        <v>465</v>
      </c>
      <c r="AT40" s="90">
        <v>2017</v>
      </c>
      <c r="AU40" s="119"/>
      <c r="AZ40" s="90" t="s">
        <v>14</v>
      </c>
    </row>
    <row r="41" spans="2:52" ht="7.5" customHeight="1">
      <c r="B41" s="96"/>
      <c r="C41" s="1087"/>
      <c r="D41" s="136"/>
      <c r="E41" s="137"/>
      <c r="F41" s="137"/>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108"/>
      <c r="AI41" s="123"/>
      <c r="AL41" s="446" t="s">
        <v>466</v>
      </c>
      <c r="AT41" s="90">
        <v>2018</v>
      </c>
      <c r="AU41" s="119"/>
      <c r="AZ41" s="90" t="s">
        <v>15</v>
      </c>
    </row>
    <row r="42" spans="2:52" ht="12.75" customHeight="1">
      <c r="B42" s="96"/>
      <c r="C42" s="1087"/>
      <c r="D42" s="138" t="s">
        <v>430</v>
      </c>
      <c r="E42" s="139"/>
      <c r="F42" s="139"/>
      <c r="G42" s="139"/>
      <c r="H42" s="139"/>
      <c r="I42" s="139"/>
      <c r="J42" s="1061"/>
      <c r="K42" s="1062"/>
      <c r="L42" s="1062"/>
      <c r="M42" s="1062"/>
      <c r="N42" s="1062"/>
      <c r="O42" s="1062"/>
      <c r="P42" s="1062"/>
      <c r="Q42" s="1062"/>
      <c r="R42" s="1062"/>
      <c r="S42" s="1062"/>
      <c r="T42" s="1062"/>
      <c r="U42" s="1062"/>
      <c r="V42" s="1062"/>
      <c r="W42" s="1062"/>
      <c r="X42" s="1062"/>
      <c r="Y42" s="1062"/>
      <c r="Z42" s="1062"/>
      <c r="AA42" s="1062"/>
      <c r="AB42" s="1062"/>
      <c r="AC42" s="1062"/>
      <c r="AD42" s="1062"/>
      <c r="AE42" s="1062"/>
      <c r="AF42" s="1062"/>
      <c r="AG42" s="1062"/>
      <c r="AH42" s="140">
        <f>IF(AND(J42="",OR(AND($I$6=$BD$12,$P$171&lt;&gt;"",F320&lt;&gt;""),AND(I6=$BD$11))),"!!!","")</f>
      </c>
      <c r="AI42" s="123"/>
      <c r="AL42" s="446" t="s">
        <v>468</v>
      </c>
      <c r="AT42" s="90">
        <v>2019</v>
      </c>
      <c r="AU42" s="119"/>
      <c r="AZ42" s="90" t="s">
        <v>16</v>
      </c>
    </row>
    <row r="43" spans="2:52" ht="3" customHeight="1">
      <c r="B43" s="96"/>
      <c r="C43" s="1087"/>
      <c r="D43" s="136"/>
      <c r="E43" s="137"/>
      <c r="F43" s="137"/>
      <c r="G43" s="137"/>
      <c r="H43" s="137"/>
      <c r="I43" s="137"/>
      <c r="J43" s="855"/>
      <c r="K43" s="856"/>
      <c r="L43" s="856"/>
      <c r="M43" s="856"/>
      <c r="N43" s="856"/>
      <c r="O43" s="856"/>
      <c r="P43" s="856"/>
      <c r="Q43" s="856"/>
      <c r="R43" s="856"/>
      <c r="S43" s="856"/>
      <c r="T43" s="856"/>
      <c r="U43" s="856"/>
      <c r="V43" s="856"/>
      <c r="W43" s="856"/>
      <c r="X43" s="856"/>
      <c r="Y43" s="856"/>
      <c r="Z43" s="856"/>
      <c r="AA43" s="856"/>
      <c r="AB43" s="856"/>
      <c r="AC43" s="856"/>
      <c r="AD43" s="856"/>
      <c r="AE43" s="856"/>
      <c r="AF43" s="856"/>
      <c r="AG43" s="857"/>
      <c r="AH43" s="108"/>
      <c r="AI43" s="123"/>
      <c r="AT43" s="119">
        <v>2016</v>
      </c>
      <c r="AZ43" s="90" t="s">
        <v>17</v>
      </c>
    </row>
    <row r="44" spans="2:52" ht="11.25" customHeight="1" thickBot="1">
      <c r="B44" s="96"/>
      <c r="C44" s="1087"/>
      <c r="D44" s="141" t="s">
        <v>143</v>
      </c>
      <c r="E44" s="142"/>
      <c r="F44" s="142"/>
      <c r="G44" s="142"/>
      <c r="H44" s="142"/>
      <c r="I44" s="142"/>
      <c r="J44" s="142"/>
      <c r="K44" s="142"/>
      <c r="L44" s="142"/>
      <c r="M44" s="142"/>
      <c r="N44" s="142"/>
      <c r="O44" s="142"/>
      <c r="P44" s="142"/>
      <c r="Q44" s="142"/>
      <c r="R44" s="142"/>
      <c r="S44" s="142"/>
      <c r="T44" s="142"/>
      <c r="U44" s="142"/>
      <c r="V44" s="142"/>
      <c r="W44" s="142"/>
      <c r="X44" s="142"/>
      <c r="Y44" s="142"/>
      <c r="Z44" s="142"/>
      <c r="AA44" s="142"/>
      <c r="AB44" s="142"/>
      <c r="AC44" s="142"/>
      <c r="AD44" s="142"/>
      <c r="AE44" s="142"/>
      <c r="AF44" s="142"/>
      <c r="AG44" s="142"/>
      <c r="AH44" s="132"/>
      <c r="AI44" s="123"/>
      <c r="AZ44" s="90" t="s">
        <v>18</v>
      </c>
    </row>
    <row r="45" spans="2:35" ht="12.75" customHeight="1" thickBot="1">
      <c r="B45" s="96"/>
      <c r="C45" s="1087"/>
      <c r="D45" s="627" t="s">
        <v>144</v>
      </c>
      <c r="E45" s="596"/>
      <c r="F45" s="596"/>
      <c r="G45" s="596"/>
      <c r="H45" s="596"/>
      <c r="I45" s="596"/>
      <c r="J45" s="596"/>
      <c r="K45" s="596"/>
      <c r="L45" s="596"/>
      <c r="M45" s="596"/>
      <c r="N45" s="596"/>
      <c r="O45" s="596"/>
      <c r="P45" s="596"/>
      <c r="Q45" s="596"/>
      <c r="R45" s="596"/>
      <c r="S45" s="596"/>
      <c r="T45" s="596"/>
      <c r="U45" s="596"/>
      <c r="V45" s="596"/>
      <c r="W45" s="596"/>
      <c r="X45" s="596"/>
      <c r="Y45" s="596"/>
      <c r="Z45" s="596"/>
      <c r="AA45" s="596"/>
      <c r="AB45" s="596"/>
      <c r="AC45" s="596"/>
      <c r="AD45" s="596"/>
      <c r="AE45" s="596"/>
      <c r="AF45" s="596"/>
      <c r="AG45" s="596"/>
      <c r="AH45" s="632"/>
      <c r="AI45" s="12"/>
    </row>
    <row r="46" spans="2:35" ht="12.75" customHeight="1" thickBot="1">
      <c r="B46" s="96"/>
      <c r="C46" s="1088"/>
      <c r="D46" s="849" t="s">
        <v>395</v>
      </c>
      <c r="E46" s="559"/>
      <c r="F46" s="559"/>
      <c r="G46" s="559"/>
      <c r="H46" s="559"/>
      <c r="I46" s="559"/>
      <c r="J46" s="559"/>
      <c r="K46" s="559"/>
      <c r="L46" s="559"/>
      <c r="M46" s="559"/>
      <c r="N46" s="559"/>
      <c r="O46" s="559"/>
      <c r="P46" s="559"/>
      <c r="Q46" s="559"/>
      <c r="R46" s="559"/>
      <c r="S46" s="559"/>
      <c r="T46" s="559"/>
      <c r="U46" s="559"/>
      <c r="V46" s="559"/>
      <c r="W46" s="559"/>
      <c r="X46" s="559"/>
      <c r="Y46" s="559"/>
      <c r="Z46" s="559"/>
      <c r="AA46" s="559"/>
      <c r="AB46" s="559"/>
      <c r="AC46" s="559"/>
      <c r="AD46" s="559"/>
      <c r="AE46" s="559"/>
      <c r="AF46" s="559"/>
      <c r="AG46" s="559"/>
      <c r="AH46" s="560"/>
      <c r="AI46" s="12"/>
    </row>
    <row r="47" spans="2:35" ht="12.75" customHeight="1" thickBot="1">
      <c r="B47" s="96"/>
      <c r="C47" s="45" t="s">
        <v>145</v>
      </c>
      <c r="D47" s="868" t="s">
        <v>298</v>
      </c>
      <c r="E47" s="596"/>
      <c r="F47" s="596"/>
      <c r="G47" s="596"/>
      <c r="H47" s="596"/>
      <c r="I47" s="596"/>
      <c r="J47" s="596"/>
      <c r="K47" s="596"/>
      <c r="L47" s="596"/>
      <c r="M47" s="596"/>
      <c r="N47" s="596"/>
      <c r="O47" s="596"/>
      <c r="P47" s="596"/>
      <c r="Q47" s="596"/>
      <c r="R47" s="596"/>
      <c r="S47" s="596"/>
      <c r="T47" s="596"/>
      <c r="U47" s="596"/>
      <c r="V47" s="596"/>
      <c r="W47" s="596"/>
      <c r="X47" s="596"/>
      <c r="Y47" s="596"/>
      <c r="Z47" s="596"/>
      <c r="AA47" s="596"/>
      <c r="AB47" s="596"/>
      <c r="AC47" s="596"/>
      <c r="AD47" s="596"/>
      <c r="AE47" s="596"/>
      <c r="AF47" s="596"/>
      <c r="AG47" s="596"/>
      <c r="AH47" s="632"/>
      <c r="AI47" s="12"/>
    </row>
    <row r="48" spans="2:35" ht="13.5" customHeight="1" thickBot="1">
      <c r="B48" s="96"/>
      <c r="C48" s="933" t="s">
        <v>146</v>
      </c>
      <c r="D48" s="869" t="s">
        <v>147</v>
      </c>
      <c r="E48" s="596"/>
      <c r="F48" s="596"/>
      <c r="G48" s="596"/>
      <c r="H48" s="596"/>
      <c r="I48" s="596"/>
      <c r="J48" s="596"/>
      <c r="K48" s="596"/>
      <c r="L48" s="596"/>
      <c r="M48" s="596"/>
      <c r="N48" s="596"/>
      <c r="O48" s="596"/>
      <c r="P48" s="596"/>
      <c r="Q48" s="596"/>
      <c r="R48" s="596"/>
      <c r="S48" s="596"/>
      <c r="T48" s="596"/>
      <c r="U48" s="596"/>
      <c r="V48" s="596"/>
      <c r="W48" s="596"/>
      <c r="X48" s="596"/>
      <c r="Y48" s="596"/>
      <c r="Z48" s="596"/>
      <c r="AA48" s="596"/>
      <c r="AB48" s="596"/>
      <c r="AC48" s="596"/>
      <c r="AD48" s="596"/>
      <c r="AE48" s="596"/>
      <c r="AF48" s="596"/>
      <c r="AG48" s="596"/>
      <c r="AH48" s="632"/>
      <c r="AI48" s="12"/>
    </row>
    <row r="49" spans="2:35" ht="11.25" customHeight="1">
      <c r="B49" s="96"/>
      <c r="C49" s="933"/>
      <c r="D49" s="143" t="s">
        <v>299</v>
      </c>
      <c r="E49" s="144"/>
      <c r="F49" s="144"/>
      <c r="G49" s="144"/>
      <c r="H49" s="144"/>
      <c r="I49" s="144"/>
      <c r="J49" s="144"/>
      <c r="K49" s="144"/>
      <c r="L49" s="144"/>
      <c r="M49" s="144"/>
      <c r="N49" s="144"/>
      <c r="O49" s="144"/>
      <c r="P49" s="144"/>
      <c r="Q49" s="144"/>
      <c r="R49" s="144"/>
      <c r="S49" s="144"/>
      <c r="T49" s="144"/>
      <c r="U49" s="145">
        <f>IF(AND(G50="",G52="",G54="",OR(AND($I$6=$BD$12,$P$171&lt;&gt;"",F320&lt;&gt;""),OR(I6=$BD$11))),"!!!","")</f>
      </c>
      <c r="V49" s="144"/>
      <c r="W49" s="144"/>
      <c r="X49" s="12"/>
      <c r="Y49" s="12"/>
      <c r="Z49" s="12"/>
      <c r="AA49" s="12"/>
      <c r="AB49" s="12"/>
      <c r="AC49" s="12"/>
      <c r="AD49" s="12"/>
      <c r="AE49" s="12"/>
      <c r="AF49" s="12"/>
      <c r="AG49" s="12"/>
      <c r="AH49" s="108"/>
      <c r="AI49" s="123"/>
    </row>
    <row r="50" spans="2:64" ht="13.5" customHeight="1" thickBot="1">
      <c r="B50" s="96"/>
      <c r="C50" s="933"/>
      <c r="D50" s="143"/>
      <c r="E50" s="144"/>
      <c r="F50" s="144"/>
      <c r="G50" s="146"/>
      <c r="H50" s="128" t="s">
        <v>300</v>
      </c>
      <c r="I50" s="144"/>
      <c r="J50" s="144"/>
      <c r="K50" s="129"/>
      <c r="L50" s="144"/>
      <c r="M50" s="144"/>
      <c r="N50" s="144"/>
      <c r="O50" s="144"/>
      <c r="P50" s="144"/>
      <c r="Q50" s="144"/>
      <c r="R50" s="144"/>
      <c r="S50" s="144"/>
      <c r="T50" s="144"/>
      <c r="AE50" s="129"/>
      <c r="AF50" s="129"/>
      <c r="AG50" s="129"/>
      <c r="AH50" s="108"/>
      <c r="AI50" s="123"/>
      <c r="AL50" s="437" t="str">
        <f>IF(OR(G52="X",G54="X"),"","X")</f>
        <v>X</v>
      </c>
      <c r="AM50" s="437" t="str">
        <f>IF(OR(G50="X",G54="X"),"","X")</f>
        <v>X</v>
      </c>
      <c r="AN50" s="437" t="str">
        <f>IF(OR(G52="x",G50="X"),"","X")</f>
        <v>X</v>
      </c>
      <c r="BI50" s="147"/>
      <c r="BJ50" s="147"/>
      <c r="BK50" s="147"/>
      <c r="BL50" s="147"/>
    </row>
    <row r="51" spans="2:64" ht="6" customHeight="1">
      <c r="B51" s="96"/>
      <c r="C51" s="933"/>
      <c r="D51" s="143"/>
      <c r="E51" s="144"/>
      <c r="F51" s="144"/>
      <c r="G51" s="144"/>
      <c r="H51" s="128"/>
      <c r="I51" s="144"/>
      <c r="J51" s="144"/>
      <c r="K51" s="129"/>
      <c r="L51" s="144"/>
      <c r="M51" s="144"/>
      <c r="N51" s="144"/>
      <c r="O51" s="144"/>
      <c r="P51" s="144"/>
      <c r="Q51" s="144"/>
      <c r="R51" s="144"/>
      <c r="S51" s="144"/>
      <c r="T51" s="144"/>
      <c r="AE51" s="129"/>
      <c r="AF51" s="129"/>
      <c r="AG51" s="129"/>
      <c r="AH51" s="108"/>
      <c r="AI51" s="123"/>
      <c r="BI51" s="147"/>
      <c r="BJ51" s="147"/>
      <c r="BK51" s="147"/>
      <c r="BL51" s="147"/>
    </row>
    <row r="52" spans="2:64" ht="13.5" customHeight="1" thickBot="1">
      <c r="B52" s="96"/>
      <c r="C52" s="933"/>
      <c r="D52" s="143"/>
      <c r="E52" s="144"/>
      <c r="F52" s="144"/>
      <c r="G52" s="146"/>
      <c r="H52" s="128" t="s">
        <v>301</v>
      </c>
      <c r="I52" s="144"/>
      <c r="J52" s="144"/>
      <c r="K52" s="129"/>
      <c r="L52" s="144"/>
      <c r="M52" s="144"/>
      <c r="N52" s="144"/>
      <c r="O52" s="144"/>
      <c r="P52" s="144"/>
      <c r="Q52" s="144"/>
      <c r="R52" s="144"/>
      <c r="S52" s="144"/>
      <c r="T52" s="144"/>
      <c r="U52" s="144"/>
      <c r="V52" s="144"/>
      <c r="W52" s="144"/>
      <c r="X52" s="12"/>
      <c r="Y52" s="12"/>
      <c r="Z52" s="12"/>
      <c r="AA52" s="12"/>
      <c r="AB52" s="12"/>
      <c r="AC52" s="12"/>
      <c r="AD52" s="12"/>
      <c r="AE52" s="129"/>
      <c r="AF52" s="129"/>
      <c r="AG52" s="129"/>
      <c r="AH52" s="108"/>
      <c r="AI52" s="123"/>
      <c r="BI52" s="147"/>
      <c r="BJ52" s="147"/>
      <c r="BK52" s="147"/>
      <c r="BL52" s="147"/>
    </row>
    <row r="53" spans="2:64" ht="6" customHeight="1">
      <c r="B53" s="96"/>
      <c r="C53" s="933"/>
      <c r="D53" s="143"/>
      <c r="E53" s="144"/>
      <c r="F53" s="144"/>
      <c r="G53" s="144"/>
      <c r="H53" s="128"/>
      <c r="I53" s="144"/>
      <c r="J53" s="144"/>
      <c r="K53" s="129"/>
      <c r="L53" s="144"/>
      <c r="M53" s="144"/>
      <c r="N53" s="144"/>
      <c r="O53" s="144"/>
      <c r="P53" s="144"/>
      <c r="Q53" s="144"/>
      <c r="R53" s="144"/>
      <c r="S53" s="144"/>
      <c r="T53" s="144"/>
      <c r="U53" s="144"/>
      <c r="V53" s="144"/>
      <c r="W53" s="144"/>
      <c r="X53" s="12"/>
      <c r="Y53" s="12"/>
      <c r="Z53" s="12"/>
      <c r="AA53" s="12"/>
      <c r="AB53" s="12"/>
      <c r="AC53" s="12"/>
      <c r="AD53" s="12"/>
      <c r="AE53" s="129"/>
      <c r="AF53" s="129"/>
      <c r="AG53" s="129"/>
      <c r="AH53" s="108"/>
      <c r="AI53" s="123"/>
      <c r="BI53" s="147"/>
      <c r="BJ53" s="147"/>
      <c r="BK53" s="147"/>
      <c r="BL53" s="147"/>
    </row>
    <row r="54" spans="2:64" ht="13.5" customHeight="1" thickBot="1">
      <c r="B54" s="96"/>
      <c r="C54" s="933"/>
      <c r="D54" s="143"/>
      <c r="E54" s="144"/>
      <c r="F54" s="144"/>
      <c r="G54" s="146"/>
      <c r="H54" s="128" t="s">
        <v>302</v>
      </c>
      <c r="I54" s="144"/>
      <c r="J54" s="144"/>
      <c r="K54" s="129"/>
      <c r="L54" s="144"/>
      <c r="M54" s="144"/>
      <c r="N54" s="144"/>
      <c r="O54" s="144"/>
      <c r="P54" s="144"/>
      <c r="Q54" s="144"/>
      <c r="R54" s="144"/>
      <c r="S54" s="144"/>
      <c r="T54" s="144"/>
      <c r="U54" s="144"/>
      <c r="V54" s="144"/>
      <c r="W54" s="144"/>
      <c r="X54" s="12"/>
      <c r="Y54" s="12"/>
      <c r="Z54" s="12"/>
      <c r="AA54" s="12"/>
      <c r="AB54" s="12"/>
      <c r="AC54" s="12"/>
      <c r="AD54" s="12"/>
      <c r="AE54" s="12"/>
      <c r="AF54" s="12"/>
      <c r="AG54" s="12"/>
      <c r="AH54" s="108"/>
      <c r="AI54" s="123"/>
      <c r="BI54" s="147"/>
      <c r="BJ54" s="147"/>
      <c r="BK54" s="147"/>
      <c r="BL54" s="147"/>
    </row>
    <row r="55" spans="1:77" s="152" customFormat="1" ht="5.25" customHeight="1" thickBot="1">
      <c r="A55" s="74"/>
      <c r="B55" s="123"/>
      <c r="C55" s="933"/>
      <c r="D55" s="148"/>
      <c r="E55" s="149"/>
      <c r="F55" s="149"/>
      <c r="G55" s="150"/>
      <c r="H55" s="150"/>
      <c r="I55" s="150"/>
      <c r="J55" s="150"/>
      <c r="K55" s="149"/>
      <c r="L55" s="149"/>
      <c r="M55" s="149"/>
      <c r="N55" s="149"/>
      <c r="O55" s="149"/>
      <c r="P55" s="149"/>
      <c r="Q55" s="149"/>
      <c r="R55" s="149"/>
      <c r="S55" s="149"/>
      <c r="T55" s="149"/>
      <c r="U55" s="149"/>
      <c r="V55" s="149"/>
      <c r="W55" s="149"/>
      <c r="X55" s="151"/>
      <c r="Y55" s="151"/>
      <c r="Z55" s="151"/>
      <c r="AA55" s="151"/>
      <c r="AB55" s="151"/>
      <c r="AC55" s="151"/>
      <c r="AD55" s="151"/>
      <c r="AE55" s="151"/>
      <c r="AF55" s="151"/>
      <c r="AG55" s="151"/>
      <c r="AH55" s="132"/>
      <c r="AI55" s="123"/>
      <c r="AJ55" s="437"/>
      <c r="AK55" s="437"/>
      <c r="AL55" s="437"/>
      <c r="AM55" s="437"/>
      <c r="AN55" s="437"/>
      <c r="AO55" s="437"/>
      <c r="AP55" s="437"/>
      <c r="AQ55" s="437"/>
      <c r="AR55" s="90"/>
      <c r="AS55" s="90"/>
      <c r="AT55" s="90"/>
      <c r="AU55" s="90"/>
      <c r="AV55" s="90"/>
      <c r="AW55" s="90"/>
      <c r="AX55" s="90"/>
      <c r="AY55" s="90"/>
      <c r="AZ55" s="90"/>
      <c r="BA55" s="90"/>
      <c r="BB55" s="90"/>
      <c r="BC55" s="90"/>
      <c r="BD55" s="90"/>
      <c r="BE55" s="90"/>
      <c r="BF55" s="90"/>
      <c r="BG55" s="90"/>
      <c r="BH55" s="90"/>
      <c r="BI55" s="147"/>
      <c r="BJ55" s="147"/>
      <c r="BK55" s="147"/>
      <c r="BL55" s="147"/>
      <c r="BM55" s="90"/>
      <c r="BN55" s="90"/>
      <c r="BO55" s="90"/>
      <c r="BP55" s="90"/>
      <c r="BQ55" s="90"/>
      <c r="BR55" s="90"/>
      <c r="BS55" s="90"/>
      <c r="BT55" s="90"/>
      <c r="BU55" s="90"/>
      <c r="BV55" s="90"/>
      <c r="BW55" s="90"/>
      <c r="BX55" s="90"/>
      <c r="BY55" s="90"/>
    </row>
    <row r="56" spans="2:64" ht="11.25" customHeight="1">
      <c r="B56" s="96"/>
      <c r="C56" s="933"/>
      <c r="D56" s="624" t="s">
        <v>303</v>
      </c>
      <c r="E56" s="862"/>
      <c r="F56" s="862"/>
      <c r="G56" s="862"/>
      <c r="H56" s="862"/>
      <c r="I56" s="862"/>
      <c r="J56" s="862"/>
      <c r="K56" s="862"/>
      <c r="L56" s="54">
        <f>IF(AND(D57="",OR(AND($I$6=$BD$12,$P$171&lt;&gt;"",F320&lt;&gt;""),AND(I6=$BD$11))),"!!!","")</f>
      </c>
      <c r="M56" s="1"/>
      <c r="N56" s="1"/>
      <c r="O56" s="1"/>
      <c r="P56" s="1"/>
      <c r="Q56" s="1"/>
      <c r="R56" s="1"/>
      <c r="S56" s="1"/>
      <c r="T56" s="1"/>
      <c r="U56" s="1"/>
      <c r="V56" s="1"/>
      <c r="W56" s="1"/>
      <c r="X56" s="1"/>
      <c r="Y56" s="1"/>
      <c r="Z56" s="1"/>
      <c r="AA56" s="1"/>
      <c r="AB56" s="1"/>
      <c r="AC56" s="1"/>
      <c r="AD56" s="1"/>
      <c r="AE56" s="1"/>
      <c r="AF56" s="1"/>
      <c r="AG56" s="1"/>
      <c r="AH56" s="2"/>
      <c r="AI56" s="12"/>
      <c r="BI56" s="147"/>
      <c r="BJ56" s="147"/>
      <c r="BK56" s="147"/>
      <c r="BL56" s="147"/>
    </row>
    <row r="57" spans="2:64" ht="23.25" customHeight="1" thickBot="1">
      <c r="B57" s="96"/>
      <c r="C57" s="933"/>
      <c r="D57" s="633"/>
      <c r="E57" s="976"/>
      <c r="F57" s="976"/>
      <c r="G57" s="976"/>
      <c r="H57" s="976"/>
      <c r="I57" s="976"/>
      <c r="J57" s="976"/>
      <c r="K57" s="976"/>
      <c r="L57" s="976"/>
      <c r="M57" s="976"/>
      <c r="N57" s="976"/>
      <c r="O57" s="976"/>
      <c r="P57" s="976"/>
      <c r="Q57" s="976"/>
      <c r="R57" s="976"/>
      <c r="S57" s="976"/>
      <c r="T57" s="976"/>
      <c r="U57" s="976"/>
      <c r="V57" s="976"/>
      <c r="W57" s="976"/>
      <c r="X57" s="976"/>
      <c r="Y57" s="976"/>
      <c r="Z57" s="976"/>
      <c r="AA57" s="976"/>
      <c r="AB57" s="976"/>
      <c r="AC57" s="976"/>
      <c r="AD57" s="976"/>
      <c r="AE57" s="976"/>
      <c r="AF57" s="976"/>
      <c r="AG57" s="976"/>
      <c r="AH57" s="977"/>
      <c r="AI57" s="153"/>
      <c r="BI57" s="147"/>
      <c r="BJ57" s="147"/>
      <c r="BK57" s="147"/>
      <c r="BL57" s="147"/>
    </row>
    <row r="58" spans="2:64" ht="11.25" customHeight="1">
      <c r="B58" s="96"/>
      <c r="C58" s="933"/>
      <c r="D58" s="624" t="s">
        <v>304</v>
      </c>
      <c r="E58" s="862"/>
      <c r="F58" s="862"/>
      <c r="G58" s="862"/>
      <c r="H58" s="862"/>
      <c r="I58" s="862"/>
      <c r="J58" s="862"/>
      <c r="K58" s="862"/>
      <c r="L58" s="862"/>
      <c r="M58" s="862"/>
      <c r="N58" s="862"/>
      <c r="O58" s="862"/>
      <c r="P58" s="838"/>
      <c r="Q58" s="154">
        <f>IF(AND(D59="",OR(AND($I$6=$BD$12,$P$171&lt;&gt;"",F320&lt;&gt;""),AND($I$6=$BD$11))),"!!!","")</f>
      </c>
      <c r="R58" s="42"/>
      <c r="S58" s="42"/>
      <c r="T58" s="42"/>
      <c r="U58" s="42"/>
      <c r="V58" s="42"/>
      <c r="W58" s="42"/>
      <c r="X58" s="42"/>
      <c r="Y58" s="42"/>
      <c r="Z58" s="42"/>
      <c r="AA58" s="42"/>
      <c r="AB58" s="42"/>
      <c r="AC58" s="42"/>
      <c r="AD58" s="42"/>
      <c r="AE58" s="42"/>
      <c r="AF58" s="42"/>
      <c r="AG58" s="42"/>
      <c r="AH58" s="40"/>
      <c r="AI58" s="12"/>
      <c r="BI58" s="147"/>
      <c r="BJ58" s="147"/>
      <c r="BK58" s="147"/>
      <c r="BL58" s="147"/>
    </row>
    <row r="59" spans="2:64" ht="21" customHeight="1" thickBot="1">
      <c r="B59" s="96"/>
      <c r="C59" s="933"/>
      <c r="D59" s="633"/>
      <c r="E59" s="976"/>
      <c r="F59" s="976"/>
      <c r="G59" s="976"/>
      <c r="H59" s="976"/>
      <c r="I59" s="976"/>
      <c r="J59" s="976"/>
      <c r="K59" s="976"/>
      <c r="L59" s="976"/>
      <c r="M59" s="976"/>
      <c r="N59" s="976"/>
      <c r="O59" s="976"/>
      <c r="P59" s="976"/>
      <c r="Q59" s="976"/>
      <c r="R59" s="976"/>
      <c r="S59" s="976"/>
      <c r="T59" s="976"/>
      <c r="U59" s="976"/>
      <c r="V59" s="976"/>
      <c r="W59" s="976"/>
      <c r="X59" s="976"/>
      <c r="Y59" s="976"/>
      <c r="Z59" s="976"/>
      <c r="AA59" s="976"/>
      <c r="AB59" s="976"/>
      <c r="AC59" s="976"/>
      <c r="AD59" s="976"/>
      <c r="AE59" s="976"/>
      <c r="AF59" s="976"/>
      <c r="AG59" s="976"/>
      <c r="AH59" s="977"/>
      <c r="AI59" s="153"/>
      <c r="BI59" s="147"/>
      <c r="BJ59" s="147"/>
      <c r="BK59" s="147"/>
      <c r="BL59" s="147"/>
    </row>
    <row r="60" spans="2:64" ht="9" customHeight="1">
      <c r="B60" s="96"/>
      <c r="C60" s="933"/>
      <c r="D60" s="155" t="s">
        <v>305</v>
      </c>
      <c r="E60" s="155"/>
      <c r="F60" s="155"/>
      <c r="G60" s="155"/>
      <c r="H60" s="155"/>
      <c r="I60" s="32"/>
      <c r="J60" s="56"/>
      <c r="K60" s="396">
        <f>IF(AND(D61="",OR(AND($I$6=$BD$12,$P$171&lt;&gt;"",F320&lt;&gt;"",D61=""),I6=$BD$11)),"!!!","")</f>
      </c>
      <c r="L60" s="56"/>
      <c r="M60" s="56"/>
      <c r="N60" s="56"/>
      <c r="O60" s="56"/>
      <c r="P60" s="129"/>
      <c r="Q60" s="129"/>
      <c r="S60" s="26" t="s">
        <v>306</v>
      </c>
      <c r="T60" s="1"/>
      <c r="U60" s="1"/>
      <c r="V60" s="1"/>
      <c r="W60" s="1"/>
      <c r="X60" s="1"/>
      <c r="Y60" s="1"/>
      <c r="Z60" s="397">
        <f>IF(AND(AND(G50="X",OR(S63="",S61=""),OR(AND($I$6=$BD$12,$P$171&lt;&gt;"",F320&lt;&gt;""),I6=$BD$11))),"!!!",IF(AND(AND(OR(G54="x",G52="X"),S63=""),OR(AND($I$6=$BD$12,$P$171&lt;&gt;"",F320&lt;&gt;""),I6=$BD$11)),"!!!",""))</f>
      </c>
      <c r="AA60" s="1"/>
      <c r="AB60" s="1"/>
      <c r="AC60" s="1"/>
      <c r="AD60" s="1"/>
      <c r="AE60" s="1"/>
      <c r="AF60" s="1"/>
      <c r="AG60" s="1"/>
      <c r="AH60" s="2"/>
      <c r="AI60" s="12"/>
      <c r="BI60" s="147"/>
      <c r="BJ60" s="147"/>
      <c r="BK60" s="147"/>
      <c r="BL60" s="147"/>
    </row>
    <row r="61" spans="2:64" ht="15" customHeight="1">
      <c r="B61" s="96"/>
      <c r="C61" s="933"/>
      <c r="D61" s="981"/>
      <c r="E61" s="959"/>
      <c r="F61" s="959"/>
      <c r="G61" s="959"/>
      <c r="H61" s="959"/>
      <c r="I61" s="959"/>
      <c r="J61" s="959"/>
      <c r="K61" s="959"/>
      <c r="L61" s="959"/>
      <c r="M61" s="959"/>
      <c r="N61" s="959"/>
      <c r="O61" s="959"/>
      <c r="P61" s="959"/>
      <c r="Q61" s="959"/>
      <c r="R61" s="982"/>
      <c r="S61" s="974"/>
      <c r="T61" s="975"/>
      <c r="U61" s="975"/>
      <c r="V61" s="975"/>
      <c r="W61" s="975"/>
      <c r="X61" s="975"/>
      <c r="Y61" s="975"/>
      <c r="Z61" s="975"/>
      <c r="AA61" s="975"/>
      <c r="AB61" s="975"/>
      <c r="AC61" s="975"/>
      <c r="AD61" s="975"/>
      <c r="AE61" s="975"/>
      <c r="AF61" s="975"/>
      <c r="AG61" s="975"/>
      <c r="AH61" s="108"/>
      <c r="AI61" s="123"/>
      <c r="BI61" s="147"/>
      <c r="BJ61" s="147"/>
      <c r="BK61" s="147"/>
      <c r="BL61" s="147"/>
    </row>
    <row r="62" spans="2:64" ht="3.75" customHeight="1">
      <c r="B62" s="96"/>
      <c r="C62" s="933"/>
      <c r="D62" s="983"/>
      <c r="E62" s="959"/>
      <c r="F62" s="959"/>
      <c r="G62" s="959"/>
      <c r="H62" s="959"/>
      <c r="I62" s="959"/>
      <c r="J62" s="959"/>
      <c r="K62" s="959"/>
      <c r="L62" s="959"/>
      <c r="M62" s="959"/>
      <c r="N62" s="959"/>
      <c r="O62" s="959"/>
      <c r="P62" s="959"/>
      <c r="Q62" s="959"/>
      <c r="R62" s="982"/>
      <c r="S62" s="156"/>
      <c r="T62" s="157"/>
      <c r="U62" s="64"/>
      <c r="V62" s="64"/>
      <c r="W62" s="64"/>
      <c r="X62" s="64"/>
      <c r="Y62" s="64"/>
      <c r="Z62" s="64"/>
      <c r="AA62" s="64"/>
      <c r="AB62" s="64"/>
      <c r="AC62" s="64"/>
      <c r="AD62" s="64"/>
      <c r="AE62" s="64"/>
      <c r="AF62" s="129"/>
      <c r="AG62" s="129"/>
      <c r="AH62" s="108"/>
      <c r="AI62" s="123"/>
      <c r="BI62" s="147"/>
      <c r="BJ62" s="147"/>
      <c r="BK62" s="147"/>
      <c r="BL62" s="147"/>
    </row>
    <row r="63" spans="2:64" ht="15" customHeight="1">
      <c r="B63" s="96"/>
      <c r="C63" s="933"/>
      <c r="D63" s="983"/>
      <c r="E63" s="959"/>
      <c r="F63" s="959"/>
      <c r="G63" s="959"/>
      <c r="H63" s="959"/>
      <c r="I63" s="959"/>
      <c r="J63" s="959"/>
      <c r="K63" s="959"/>
      <c r="L63" s="959"/>
      <c r="M63" s="959"/>
      <c r="N63" s="959"/>
      <c r="O63" s="959"/>
      <c r="P63" s="959"/>
      <c r="Q63" s="959"/>
      <c r="R63" s="982"/>
      <c r="S63" s="866"/>
      <c r="T63" s="867"/>
      <c r="U63" s="867"/>
      <c r="V63" s="867"/>
      <c r="W63" s="867"/>
      <c r="X63" s="867"/>
      <c r="Y63" s="867"/>
      <c r="Z63" s="867"/>
      <c r="AA63" s="867"/>
      <c r="AB63" s="867"/>
      <c r="AC63" s="867"/>
      <c r="AD63" s="867"/>
      <c r="AE63" s="867"/>
      <c r="AF63" s="867"/>
      <c r="AG63" s="867"/>
      <c r="AH63" s="108"/>
      <c r="AI63" s="123"/>
      <c r="BI63" s="147"/>
      <c r="BJ63" s="147"/>
      <c r="BK63" s="147"/>
      <c r="BL63" s="147"/>
    </row>
    <row r="64" spans="2:64" ht="3.75" customHeight="1">
      <c r="B64" s="96"/>
      <c r="C64" s="933"/>
      <c r="D64" s="158"/>
      <c r="G64" s="64"/>
      <c r="H64" s="64"/>
      <c r="I64" s="64"/>
      <c r="J64" s="64"/>
      <c r="K64" s="64"/>
      <c r="L64" s="64"/>
      <c r="M64" s="64"/>
      <c r="N64" s="64"/>
      <c r="O64" s="64"/>
      <c r="P64" s="129"/>
      <c r="Q64" s="129"/>
      <c r="S64" s="156"/>
      <c r="T64" s="64"/>
      <c r="U64" s="64"/>
      <c r="V64" s="64"/>
      <c r="W64" s="159"/>
      <c r="X64" s="64"/>
      <c r="Y64" s="64"/>
      <c r="Z64" s="64"/>
      <c r="AA64" s="159"/>
      <c r="AB64" s="64"/>
      <c r="AC64" s="64"/>
      <c r="AD64" s="159"/>
      <c r="AE64" s="64"/>
      <c r="AF64" s="64"/>
      <c r="AG64" s="129"/>
      <c r="AH64" s="108"/>
      <c r="AI64" s="123"/>
      <c r="BI64" s="147"/>
      <c r="BJ64" s="147"/>
      <c r="BK64" s="147"/>
      <c r="BL64" s="147"/>
    </row>
    <row r="65" spans="2:64" ht="5.25" customHeight="1" thickBot="1">
      <c r="B65" s="96"/>
      <c r="C65" s="933"/>
      <c r="D65" s="160"/>
      <c r="E65" s="150"/>
      <c r="F65" s="150"/>
      <c r="G65" s="150"/>
      <c r="H65" s="150"/>
      <c r="I65" s="150"/>
      <c r="J65" s="150"/>
      <c r="K65" s="150"/>
      <c r="L65" s="150"/>
      <c r="M65" s="150"/>
      <c r="N65" s="150"/>
      <c r="O65" s="150"/>
      <c r="P65" s="150"/>
      <c r="Q65" s="150"/>
      <c r="S65" s="160"/>
      <c r="T65" s="150"/>
      <c r="U65" s="150"/>
      <c r="V65" s="150"/>
      <c r="W65" s="150"/>
      <c r="X65" s="150"/>
      <c r="Y65" s="150"/>
      <c r="Z65" s="150"/>
      <c r="AA65" s="150"/>
      <c r="AB65" s="161"/>
      <c r="AC65" s="161"/>
      <c r="AD65" s="161"/>
      <c r="AE65" s="161"/>
      <c r="AF65" s="161"/>
      <c r="AG65" s="161"/>
      <c r="AH65" s="162"/>
      <c r="AI65" s="163"/>
      <c r="BI65" s="147"/>
      <c r="BJ65" s="147"/>
      <c r="BK65" s="147"/>
      <c r="BL65" s="147"/>
    </row>
    <row r="66" spans="2:64" ht="11.25" customHeight="1" thickBot="1">
      <c r="B66" s="96"/>
      <c r="C66" s="933"/>
      <c r="D66" s="978" t="s">
        <v>307</v>
      </c>
      <c r="E66" s="979"/>
      <c r="F66" s="979"/>
      <c r="G66" s="979"/>
      <c r="H66" s="979"/>
      <c r="I66" s="979"/>
      <c r="J66" s="979"/>
      <c r="K66" s="979"/>
      <c r="L66" s="979"/>
      <c r="M66" s="979"/>
      <c r="N66" s="979"/>
      <c r="O66" s="979"/>
      <c r="P66" s="979"/>
      <c r="Q66" s="979"/>
      <c r="R66" s="979"/>
      <c r="S66" s="979"/>
      <c r="T66" s="979"/>
      <c r="U66" s="979"/>
      <c r="V66" s="979"/>
      <c r="W66" s="979"/>
      <c r="X66" s="979"/>
      <c r="Y66" s="979"/>
      <c r="Z66" s="979"/>
      <c r="AA66" s="979"/>
      <c r="AB66" s="979"/>
      <c r="AC66" s="979"/>
      <c r="AD66" s="979"/>
      <c r="AE66" s="979"/>
      <c r="AF66" s="979"/>
      <c r="AG66" s="979"/>
      <c r="AH66" s="980"/>
      <c r="AI66" s="9"/>
      <c r="BI66" s="147"/>
      <c r="BJ66" s="147"/>
      <c r="BK66" s="147"/>
      <c r="BL66" s="147"/>
    </row>
    <row r="67" spans="2:64" ht="11.25" customHeight="1">
      <c r="B67" s="96"/>
      <c r="C67" s="933"/>
      <c r="D67" s="26" t="s">
        <v>308</v>
      </c>
      <c r="E67" s="43"/>
      <c r="F67" s="43"/>
      <c r="G67" s="43"/>
      <c r="H67" s="43"/>
      <c r="I67" s="53">
        <f>IF(AND(D68="",OR($S$61="",ISTEXT($S$61)),$G$50="X",OR(AND($I$6=$BD$12,$P$171&lt;&gt;"",$F$320&lt;&gt;"",$G$50="X"),$I$6=$BD$11)),"!!!","")</f>
      </c>
      <c r="K67" s="43"/>
      <c r="L67" s="43"/>
      <c r="M67" s="164"/>
      <c r="N67" s="164"/>
      <c r="O67" s="122"/>
      <c r="P67" s="26" t="s">
        <v>309</v>
      </c>
      <c r="Q67" s="1"/>
      <c r="R67" s="1"/>
      <c r="S67" s="1"/>
      <c r="T67" s="53">
        <f>IF(AND(P68="",OR($S$61="",ISTEXT($S$61)),$G$50="X",OR(AND($I$6=$BD$12,$P$171&lt;&gt;"",$F$320&lt;&gt;"",$G$50="X"),$I$6=$BD$11)),"!!!","")</f>
      </c>
      <c r="U67" s="1"/>
      <c r="V67" s="1"/>
      <c r="W67" s="1"/>
      <c r="X67" s="2"/>
      <c r="Y67" s="26" t="s">
        <v>310</v>
      </c>
      <c r="Z67" s="27"/>
      <c r="AA67" s="27"/>
      <c r="AB67" s="27"/>
      <c r="AC67" s="27"/>
      <c r="AD67" s="53">
        <f>IF(AND(Y68="",OR($S$61="",ISTEXT($S$61)),$G$50="X",OR(AND($I$6=$BD$12,$P$171&lt;&gt;"",$F$320&lt;&gt;"",$G$50="X"),$I$6=$BD$11)),"!!!","")</f>
      </c>
      <c r="AE67" s="27"/>
      <c r="AF67" s="27"/>
      <c r="AG67" s="27"/>
      <c r="AH67" s="28"/>
      <c r="AI67" s="165"/>
      <c r="BI67" s="147"/>
      <c r="BJ67" s="147"/>
      <c r="BK67" s="147"/>
      <c r="BL67" s="147"/>
    </row>
    <row r="68" spans="2:64" ht="11.25" customHeight="1">
      <c r="B68" s="96"/>
      <c r="C68" s="933"/>
      <c r="D68" s="863"/>
      <c r="E68" s="864"/>
      <c r="F68" s="864"/>
      <c r="G68" s="864"/>
      <c r="H68" s="864"/>
      <c r="I68" s="864"/>
      <c r="J68" s="864"/>
      <c r="K68" s="864"/>
      <c r="L68" s="864"/>
      <c r="M68" s="864"/>
      <c r="N68" s="864"/>
      <c r="O68" s="865"/>
      <c r="P68" s="984"/>
      <c r="Q68" s="985"/>
      <c r="R68" s="985"/>
      <c r="S68" s="985"/>
      <c r="T68" s="985"/>
      <c r="U68" s="985"/>
      <c r="V68" s="985"/>
      <c r="W68" s="985"/>
      <c r="X68" s="986"/>
      <c r="Y68" s="984"/>
      <c r="Z68" s="985"/>
      <c r="AA68" s="985"/>
      <c r="AB68" s="985"/>
      <c r="AC68" s="985"/>
      <c r="AD68" s="985"/>
      <c r="AE68" s="985"/>
      <c r="AF68" s="985"/>
      <c r="AG68" s="985"/>
      <c r="AH68" s="986"/>
      <c r="AI68" s="166"/>
      <c r="BI68" s="147"/>
      <c r="BJ68" s="147"/>
      <c r="BK68" s="147"/>
      <c r="BL68" s="147"/>
    </row>
    <row r="69" spans="2:64" ht="3.75" customHeight="1">
      <c r="B69" s="96"/>
      <c r="C69" s="933"/>
      <c r="D69" s="167"/>
      <c r="E69" s="64"/>
      <c r="F69" s="64"/>
      <c r="G69" s="65"/>
      <c r="H69" s="64"/>
      <c r="I69" s="64"/>
      <c r="J69" s="65"/>
      <c r="K69" s="64"/>
      <c r="L69" s="64"/>
      <c r="M69" s="64"/>
      <c r="N69" s="64"/>
      <c r="O69" s="168"/>
      <c r="P69" s="987"/>
      <c r="Q69" s="985"/>
      <c r="R69" s="985"/>
      <c r="S69" s="985"/>
      <c r="T69" s="985"/>
      <c r="U69" s="985"/>
      <c r="V69" s="985"/>
      <c r="W69" s="985"/>
      <c r="X69" s="986"/>
      <c r="Y69" s="987"/>
      <c r="Z69" s="985"/>
      <c r="AA69" s="985"/>
      <c r="AB69" s="985"/>
      <c r="AC69" s="985"/>
      <c r="AD69" s="985"/>
      <c r="AE69" s="985"/>
      <c r="AF69" s="985"/>
      <c r="AG69" s="985"/>
      <c r="AH69" s="986"/>
      <c r="AI69" s="166"/>
      <c r="BI69" s="147"/>
      <c r="BJ69" s="147"/>
      <c r="BK69" s="147"/>
      <c r="BL69" s="147"/>
    </row>
    <row r="70" spans="2:64" ht="5.25" customHeight="1" thickBot="1">
      <c r="B70" s="96"/>
      <c r="C70" s="934"/>
      <c r="D70" s="991"/>
      <c r="E70" s="665"/>
      <c r="F70" s="665"/>
      <c r="G70" s="665"/>
      <c r="H70" s="665"/>
      <c r="I70" s="665"/>
      <c r="J70" s="665"/>
      <c r="K70" s="665"/>
      <c r="L70" s="665"/>
      <c r="M70" s="638"/>
      <c r="N70" s="638"/>
      <c r="O70" s="169"/>
      <c r="P70" s="988"/>
      <c r="Q70" s="989"/>
      <c r="R70" s="989"/>
      <c r="S70" s="989"/>
      <c r="T70" s="989"/>
      <c r="U70" s="989"/>
      <c r="V70" s="989"/>
      <c r="W70" s="989"/>
      <c r="X70" s="990"/>
      <c r="Y70" s="988"/>
      <c r="Z70" s="989"/>
      <c r="AA70" s="989"/>
      <c r="AB70" s="989"/>
      <c r="AC70" s="989"/>
      <c r="AD70" s="989"/>
      <c r="AE70" s="989"/>
      <c r="AF70" s="989"/>
      <c r="AG70" s="989"/>
      <c r="AH70" s="990"/>
      <c r="AI70" s="166"/>
      <c r="BI70" s="147"/>
      <c r="BJ70" s="147"/>
      <c r="BK70" s="147"/>
      <c r="BL70" s="147"/>
    </row>
    <row r="71" spans="2:64" ht="13.5" thickBot="1">
      <c r="B71" s="96"/>
      <c r="C71" s="170" t="s">
        <v>148</v>
      </c>
      <c r="D71" s="171" t="s">
        <v>311</v>
      </c>
      <c r="E71" s="171"/>
      <c r="F71" s="171"/>
      <c r="G71" s="171"/>
      <c r="H71" s="171"/>
      <c r="I71" s="171"/>
      <c r="J71" s="171"/>
      <c r="K71" s="171"/>
      <c r="L71" s="171"/>
      <c r="M71" s="171"/>
      <c r="N71" s="171"/>
      <c r="O71" s="171"/>
      <c r="P71" s="171"/>
      <c r="Q71" s="171"/>
      <c r="R71" s="171"/>
      <c r="S71" s="171"/>
      <c r="T71" s="171"/>
      <c r="U71" s="171"/>
      <c r="V71" s="171"/>
      <c r="W71" s="171"/>
      <c r="X71" s="171"/>
      <c r="Y71" s="171"/>
      <c r="Z71" s="171"/>
      <c r="AA71" s="171"/>
      <c r="AB71" s="171"/>
      <c r="AC71" s="171"/>
      <c r="AD71" s="171"/>
      <c r="AE71" s="171"/>
      <c r="AF71" s="171"/>
      <c r="AG71" s="171"/>
      <c r="AH71" s="172"/>
      <c r="AI71" s="9"/>
      <c r="BI71" s="147"/>
      <c r="BJ71" s="147"/>
      <c r="BK71" s="147"/>
      <c r="BL71" s="147"/>
    </row>
    <row r="72" spans="2:64" ht="11.25" customHeight="1">
      <c r="B72" s="96"/>
      <c r="C72" s="70"/>
      <c r="D72" s="26" t="s">
        <v>312</v>
      </c>
      <c r="E72" s="1"/>
      <c r="F72" s="1"/>
      <c r="G72" s="1"/>
      <c r="H72" s="1"/>
      <c r="I72" s="1"/>
      <c r="J72" s="1"/>
      <c r="K72" s="1"/>
      <c r="L72" s="1"/>
      <c r="M72" s="49">
        <f>IF(AND(D73="",OR(AND($I$6=$BD$12,$P$171&lt;&gt;"",F320&lt;&gt;""),I6=$BD$11)),"!!!","")</f>
      </c>
      <c r="N72" s="1"/>
      <c r="O72" s="1"/>
      <c r="P72" s="1"/>
      <c r="Q72" s="1"/>
      <c r="R72" s="1"/>
      <c r="S72" s="1"/>
      <c r="T72" s="1"/>
      <c r="U72" s="1"/>
      <c r="V72" s="1"/>
      <c r="W72" s="1"/>
      <c r="X72" s="1"/>
      <c r="Y72" s="1"/>
      <c r="Z72" s="1"/>
      <c r="AA72" s="1"/>
      <c r="AB72" s="1"/>
      <c r="AC72" s="1"/>
      <c r="AD72" s="1"/>
      <c r="AE72" s="1"/>
      <c r="AF72" s="1"/>
      <c r="AG72" s="1"/>
      <c r="AH72" s="2"/>
      <c r="AI72" s="9"/>
      <c r="BI72" s="147"/>
      <c r="BJ72" s="147"/>
      <c r="BK72" s="147"/>
      <c r="BL72" s="147"/>
    </row>
    <row r="73" spans="2:64" ht="21" customHeight="1" thickBot="1">
      <c r="B73" s="96"/>
      <c r="C73" s="70"/>
      <c r="D73" s="681"/>
      <c r="E73" s="858"/>
      <c r="F73" s="858"/>
      <c r="G73" s="858"/>
      <c r="H73" s="858"/>
      <c r="I73" s="858"/>
      <c r="J73" s="858"/>
      <c r="K73" s="858"/>
      <c r="L73" s="858"/>
      <c r="M73" s="858"/>
      <c r="N73" s="858"/>
      <c r="O73" s="858"/>
      <c r="P73" s="858"/>
      <c r="Q73" s="858"/>
      <c r="R73" s="858"/>
      <c r="S73" s="858"/>
      <c r="T73" s="858"/>
      <c r="U73" s="858"/>
      <c r="V73" s="858"/>
      <c r="W73" s="858"/>
      <c r="X73" s="858"/>
      <c r="Y73" s="858"/>
      <c r="Z73" s="858"/>
      <c r="AA73" s="858"/>
      <c r="AB73" s="858"/>
      <c r="AC73" s="858"/>
      <c r="AD73" s="858"/>
      <c r="AE73" s="858"/>
      <c r="AF73" s="858"/>
      <c r="AG73" s="858"/>
      <c r="AH73" s="859"/>
      <c r="AI73" s="173"/>
      <c r="BI73" s="147"/>
      <c r="BJ73" s="147"/>
      <c r="BK73" s="147"/>
      <c r="BL73" s="147"/>
    </row>
    <row r="74" spans="2:64" ht="11.25" customHeight="1">
      <c r="B74" s="96"/>
      <c r="C74" s="174"/>
      <c r="D74" s="26" t="s">
        <v>313</v>
      </c>
      <c r="E74" s="1"/>
      <c r="F74" s="1"/>
      <c r="G74" s="1"/>
      <c r="H74" s="1"/>
      <c r="I74" s="1"/>
      <c r="J74" s="1"/>
      <c r="K74" s="1"/>
      <c r="L74" s="1"/>
      <c r="M74" s="1"/>
      <c r="N74" s="49">
        <f>IF(AND(D75="",OR(AND($I$6=$BD$12,$P$171&lt;&gt;"",F320&lt;&gt;""),I6=$BD$11)),"!!!","")</f>
      </c>
      <c r="O74" s="1"/>
      <c r="P74" s="1"/>
      <c r="Q74" s="1"/>
      <c r="R74" s="1"/>
      <c r="S74" s="1"/>
      <c r="T74" s="1"/>
      <c r="U74" s="1"/>
      <c r="V74" s="1"/>
      <c r="W74" s="1"/>
      <c r="X74" s="1"/>
      <c r="Y74" s="1"/>
      <c r="Z74" s="1"/>
      <c r="AA74" s="1"/>
      <c r="AB74" s="1"/>
      <c r="AC74" s="1"/>
      <c r="AD74" s="1"/>
      <c r="AE74" s="1"/>
      <c r="AF74" s="1"/>
      <c r="AG74" s="1"/>
      <c r="AH74" s="2"/>
      <c r="AI74" s="12"/>
      <c r="BI74" s="147"/>
      <c r="BJ74" s="147"/>
      <c r="BK74" s="147"/>
      <c r="BL74" s="147"/>
    </row>
    <row r="75" spans="2:64" ht="21" customHeight="1" thickBot="1">
      <c r="B75" s="96"/>
      <c r="C75" s="883"/>
      <c r="D75" s="633"/>
      <c r="E75" s="976"/>
      <c r="F75" s="976"/>
      <c r="G75" s="976"/>
      <c r="H75" s="976"/>
      <c r="I75" s="976"/>
      <c r="J75" s="976"/>
      <c r="K75" s="976"/>
      <c r="L75" s="976"/>
      <c r="M75" s="976"/>
      <c r="N75" s="976"/>
      <c r="O75" s="976"/>
      <c r="P75" s="976"/>
      <c r="Q75" s="976"/>
      <c r="R75" s="976"/>
      <c r="S75" s="976"/>
      <c r="T75" s="976"/>
      <c r="U75" s="976"/>
      <c r="V75" s="976"/>
      <c r="W75" s="976"/>
      <c r="X75" s="976"/>
      <c r="Y75" s="976"/>
      <c r="Z75" s="976"/>
      <c r="AA75" s="976"/>
      <c r="AB75" s="976"/>
      <c r="AC75" s="976"/>
      <c r="AD75" s="976"/>
      <c r="AE75" s="976"/>
      <c r="AF75" s="976"/>
      <c r="AG75" s="976"/>
      <c r="AH75" s="977"/>
      <c r="AI75" s="153"/>
      <c r="BI75" s="147"/>
      <c r="BJ75" s="147"/>
      <c r="BK75" s="147"/>
      <c r="BL75" s="147"/>
    </row>
    <row r="76" spans="2:64" ht="11.25" customHeight="1">
      <c r="B76" s="96"/>
      <c r="C76" s="992"/>
      <c r="D76" s="26" t="s">
        <v>314</v>
      </c>
      <c r="E76" s="43"/>
      <c r="F76" s="43"/>
      <c r="G76" s="1"/>
      <c r="H76" s="1"/>
      <c r="I76" s="1"/>
      <c r="J76" s="1"/>
      <c r="K76" s="1"/>
      <c r="L76" s="1"/>
      <c r="M76" s="1"/>
      <c r="N76" s="1"/>
      <c r="O76" s="49">
        <f>IF(AND(D77="",OR(AND($I$6=$BD$12,$P$171&lt;&gt;"",F320&lt;&gt;""),I6=$BD$11)),"!!!","")</f>
      </c>
      <c r="P76" s="1"/>
      <c r="Q76" s="1"/>
      <c r="R76" s="1"/>
      <c r="S76" s="1"/>
      <c r="T76" s="26" t="s">
        <v>315</v>
      </c>
      <c r="U76" s="43"/>
      <c r="V76" s="43"/>
      <c r="W76" s="43"/>
      <c r="X76" s="43"/>
      <c r="Y76" s="43"/>
      <c r="Z76" s="53">
        <f>IF(AND(T77="",OR(AND($I$6=$BD$12,$P$171&lt;&gt;"",F320&lt;&gt;""),I6=$BD$11)),"!!!","")</f>
      </c>
      <c r="AA76" s="43"/>
      <c r="AB76" s="43"/>
      <c r="AC76" s="43"/>
      <c r="AD76" s="129"/>
      <c r="AE76" s="129"/>
      <c r="AF76" s="129"/>
      <c r="AG76" s="129"/>
      <c r="AH76" s="108"/>
      <c r="AI76" s="123"/>
      <c r="BI76" s="147"/>
      <c r="BJ76" s="147"/>
      <c r="BK76" s="147"/>
      <c r="BL76" s="147"/>
    </row>
    <row r="77" spans="2:64" ht="50.25" customHeight="1" thickBot="1">
      <c r="B77" s="96"/>
      <c r="C77" s="993"/>
      <c r="D77" s="846"/>
      <c r="E77" s="976"/>
      <c r="F77" s="976"/>
      <c r="G77" s="976"/>
      <c r="H77" s="976"/>
      <c r="I77" s="976"/>
      <c r="J77" s="976"/>
      <c r="K77" s="976"/>
      <c r="L77" s="976"/>
      <c r="M77" s="976"/>
      <c r="N77" s="976"/>
      <c r="O77" s="976"/>
      <c r="P77" s="976"/>
      <c r="Q77" s="976"/>
      <c r="R77" s="976"/>
      <c r="S77" s="977"/>
      <c r="T77" s="846"/>
      <c r="U77" s="847"/>
      <c r="V77" s="847"/>
      <c r="W77" s="847"/>
      <c r="X77" s="847"/>
      <c r="Y77" s="847"/>
      <c r="Z77" s="847"/>
      <c r="AA77" s="847"/>
      <c r="AB77" s="847"/>
      <c r="AC77" s="847"/>
      <c r="AD77" s="847"/>
      <c r="AE77" s="847"/>
      <c r="AF77" s="847"/>
      <c r="AG77" s="847"/>
      <c r="AH77" s="848"/>
      <c r="AI77" s="153"/>
      <c r="BG77" s="90"/>
      <c r="BH77" s="90"/>
      <c r="BI77" s="147"/>
      <c r="BJ77" s="147"/>
      <c r="BK77" s="147"/>
      <c r="BL77" s="147"/>
    </row>
    <row r="78" spans="2:64" ht="21" customHeight="1">
      <c r="B78" s="96"/>
      <c r="C78" s="175"/>
      <c r="D78" s="623" t="s">
        <v>21</v>
      </c>
      <c r="E78" s="994"/>
      <c r="F78" s="994"/>
      <c r="G78" s="994"/>
      <c r="H78" s="994"/>
      <c r="I78" s="994"/>
      <c r="J78" s="994"/>
      <c r="K78" s="994"/>
      <c r="L78" s="994"/>
      <c r="M78" s="994"/>
      <c r="N78" s="994"/>
      <c r="O78" s="994"/>
      <c r="P78" s="994"/>
      <c r="Q78" s="994"/>
      <c r="R78" s="994"/>
      <c r="S78" s="994"/>
      <c r="T78" s="994"/>
      <c r="U78" s="994"/>
      <c r="V78" s="994"/>
      <c r="W78" s="994"/>
      <c r="X78" s="994"/>
      <c r="Y78" s="994"/>
      <c r="Z78" s="994"/>
      <c r="AA78" s="994"/>
      <c r="AB78" s="994"/>
      <c r="AC78" s="994"/>
      <c r="AD78" s="994"/>
      <c r="AE78" s="994"/>
      <c r="AF78" s="994"/>
      <c r="AG78" s="994"/>
      <c r="AH78" s="176">
        <f>IF(AND(G80="",G82="",G84="",G86="",G88="",OR(AND($I$6=$BD$12,$P$171&lt;&gt;"",F320&lt;&gt;""),I6=$BD$11)),"!!!","")</f>
      </c>
      <c r="AI78" s="12"/>
      <c r="BG78" s="90"/>
      <c r="BH78" s="90"/>
      <c r="BI78" s="147"/>
      <c r="BJ78" s="147"/>
      <c r="BK78" s="147"/>
      <c r="BL78" s="147"/>
    </row>
    <row r="79" spans="1:77" s="152" customFormat="1" ht="4.5" customHeight="1">
      <c r="A79" s="74"/>
      <c r="B79" s="123"/>
      <c r="C79" s="70"/>
      <c r="D79" s="62"/>
      <c r="E79" s="177"/>
      <c r="F79" s="177"/>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0"/>
      <c r="AI79" s="12"/>
      <c r="AJ79" s="447"/>
      <c r="AK79" s="447"/>
      <c r="AL79" s="447"/>
      <c r="AM79" s="447"/>
      <c r="AN79" s="447"/>
      <c r="AO79" s="447"/>
      <c r="AP79" s="447"/>
      <c r="AQ79" s="447"/>
      <c r="AR79" s="178"/>
      <c r="AS79" s="178"/>
      <c r="AT79" s="178"/>
      <c r="AU79" s="178"/>
      <c r="AV79" s="178"/>
      <c r="AW79" s="178"/>
      <c r="AX79" s="178"/>
      <c r="AY79" s="178"/>
      <c r="AZ79" s="178"/>
      <c r="BA79" s="178"/>
      <c r="BB79" s="178"/>
      <c r="BC79" s="178"/>
      <c r="BD79" s="90"/>
      <c r="BE79" s="179"/>
      <c r="BF79" s="179"/>
      <c r="BG79" s="179"/>
      <c r="BH79" s="179"/>
      <c r="BI79" s="147"/>
      <c r="BJ79" s="147"/>
      <c r="BK79" s="147"/>
      <c r="BL79" s="147"/>
      <c r="BM79" s="90"/>
      <c r="BN79" s="90"/>
      <c r="BO79" s="90"/>
      <c r="BP79" s="90"/>
      <c r="BQ79" s="90"/>
      <c r="BR79" s="90"/>
      <c r="BS79" s="90"/>
      <c r="BT79" s="90"/>
      <c r="BU79" s="90"/>
      <c r="BV79" s="90"/>
      <c r="BW79" s="90"/>
      <c r="BX79" s="90"/>
      <c r="BY79" s="90"/>
    </row>
    <row r="80" spans="2:75" ht="13.5" customHeight="1" thickBot="1">
      <c r="B80" s="96"/>
      <c r="C80" s="70"/>
      <c r="D80" s="143"/>
      <c r="E80" s="144"/>
      <c r="F80" s="144"/>
      <c r="G80" s="180"/>
      <c r="H80" s="128" t="s">
        <v>316</v>
      </c>
      <c r="I80" s="129"/>
      <c r="J80" s="129"/>
      <c r="K80" s="129"/>
      <c r="L80" s="144"/>
      <c r="M80" s="144"/>
      <c r="N80" s="144"/>
      <c r="O80" s="144"/>
      <c r="P80" s="144"/>
      <c r="Q80" s="144"/>
      <c r="R80" s="144"/>
      <c r="S80" s="144"/>
      <c r="T80" s="144"/>
      <c r="U80" s="144"/>
      <c r="V80" s="145"/>
      <c r="W80" s="144"/>
      <c r="X80" s="9"/>
      <c r="Y80" s="9"/>
      <c r="Z80" s="9"/>
      <c r="AA80" s="9"/>
      <c r="AB80" s="9"/>
      <c r="AC80" s="9"/>
      <c r="AD80" s="9"/>
      <c r="AE80" s="9"/>
      <c r="AF80" s="9"/>
      <c r="AG80" s="9"/>
      <c r="AH80" s="181"/>
      <c r="AI80" s="9"/>
      <c r="AJ80" s="77"/>
      <c r="AK80" s="77"/>
      <c r="AL80" s="77"/>
      <c r="AM80" s="77"/>
      <c r="AN80" s="77"/>
      <c r="AO80" s="77"/>
      <c r="AP80" s="77"/>
      <c r="AQ80" s="447"/>
      <c r="AR80" s="178"/>
      <c r="AS80" s="178"/>
      <c r="AT80" s="178"/>
      <c r="AU80" s="178"/>
      <c r="AV80" s="178"/>
      <c r="AW80" s="178"/>
      <c r="AX80" s="178"/>
      <c r="AY80" s="178"/>
      <c r="AZ80" s="178"/>
      <c r="BA80" s="178"/>
      <c r="BB80" s="178"/>
      <c r="BC80" s="178"/>
      <c r="BD80" s="178"/>
      <c r="BE80" s="178"/>
      <c r="BF80" s="178"/>
      <c r="BG80" s="178"/>
      <c r="BH80" s="178"/>
      <c r="BI80" s="147"/>
      <c r="BJ80" s="147"/>
      <c r="BK80" s="147"/>
      <c r="BL80" s="147"/>
      <c r="BO80" s="283"/>
      <c r="BP80" s="284" t="str">
        <f>IF(OR($G82="X",$G84="X",$G86="X",$G88="X"),"","X")</f>
        <v>X</v>
      </c>
      <c r="BQ80" s="284" t="str">
        <f>IF(OR($G80="X",$G84="X",$G86="X",$G88="X"),"","X")</f>
        <v>X</v>
      </c>
      <c r="BR80" s="284" t="str">
        <f>IF(OR($G80="X",$G82="X",$G86="X",$G88="X"),"","X")</f>
        <v>X</v>
      </c>
      <c r="BS80" s="284" t="str">
        <f>IF(OR($G80="X",$G82="X",$G84="X",$G88="X"),"","X")</f>
        <v>X</v>
      </c>
      <c r="BT80" s="284" t="str">
        <f>IF(OR($G80="X",$G82="X",$G84="X",$G86="X"),"","X")</f>
        <v>X</v>
      </c>
      <c r="BU80" s="283"/>
      <c r="BV80" s="283"/>
      <c r="BW80" s="283"/>
    </row>
    <row r="81" spans="2:64" ht="5.25" customHeight="1">
      <c r="B81" s="96"/>
      <c r="C81" s="70"/>
      <c r="D81" s="143"/>
      <c r="E81" s="144"/>
      <c r="F81" s="144"/>
      <c r="G81" s="144"/>
      <c r="H81" s="128"/>
      <c r="I81" s="129"/>
      <c r="J81" s="129"/>
      <c r="K81" s="129"/>
      <c r="L81" s="144"/>
      <c r="M81" s="144"/>
      <c r="N81" s="144"/>
      <c r="O81" s="144"/>
      <c r="P81" s="144"/>
      <c r="Q81" s="144"/>
      <c r="R81" s="144"/>
      <c r="S81" s="144"/>
      <c r="T81" s="144"/>
      <c r="U81" s="144"/>
      <c r="V81" s="144"/>
      <c r="W81" s="144"/>
      <c r="X81" s="9"/>
      <c r="Y81" s="9"/>
      <c r="Z81" s="9"/>
      <c r="AA81" s="9"/>
      <c r="AB81" s="9"/>
      <c r="AC81" s="9"/>
      <c r="AD81" s="9"/>
      <c r="AE81" s="9"/>
      <c r="AF81" s="9"/>
      <c r="AG81" s="9"/>
      <c r="AH81" s="181"/>
      <c r="AI81" s="9"/>
      <c r="AJ81" s="77"/>
      <c r="AK81" s="77"/>
      <c r="AL81" s="77"/>
      <c r="AM81" s="77"/>
      <c r="AN81" s="77"/>
      <c r="AO81" s="77"/>
      <c r="AP81" s="77"/>
      <c r="AQ81" s="447"/>
      <c r="AR81" s="178"/>
      <c r="AS81" s="178"/>
      <c r="AT81" s="178"/>
      <c r="AU81" s="178"/>
      <c r="AV81" s="178"/>
      <c r="AW81" s="178"/>
      <c r="AX81" s="178"/>
      <c r="AY81" s="178"/>
      <c r="AZ81" s="178"/>
      <c r="BA81" s="178"/>
      <c r="BB81" s="178"/>
      <c r="BC81" s="178"/>
      <c r="BD81" s="178"/>
      <c r="BE81" s="178"/>
      <c r="BF81" s="178"/>
      <c r="BG81" s="178"/>
      <c r="BH81" s="178"/>
      <c r="BI81" s="147"/>
      <c r="BJ81" s="147"/>
      <c r="BK81" s="147"/>
      <c r="BL81" s="147"/>
    </row>
    <row r="82" spans="2:64" ht="13.5" customHeight="1" thickBot="1">
      <c r="B82" s="96"/>
      <c r="C82" s="70"/>
      <c r="D82" s="143"/>
      <c r="E82" s="144"/>
      <c r="F82" s="144"/>
      <c r="G82" s="180"/>
      <c r="H82" s="183" t="s">
        <v>317</v>
      </c>
      <c r="I82" s="129"/>
      <c r="J82" s="129"/>
      <c r="K82" s="129"/>
      <c r="L82" s="144"/>
      <c r="M82" s="144"/>
      <c r="N82" s="144"/>
      <c r="O82" s="144"/>
      <c r="P82" s="144"/>
      <c r="Q82" s="144"/>
      <c r="R82" s="144"/>
      <c r="S82" s="144"/>
      <c r="T82" s="144"/>
      <c r="U82" s="144"/>
      <c r="V82" s="144"/>
      <c r="W82" s="144"/>
      <c r="X82" s="9"/>
      <c r="Y82" s="9"/>
      <c r="Z82" s="9"/>
      <c r="AA82" s="9"/>
      <c r="AB82" s="9"/>
      <c r="AC82" s="9"/>
      <c r="AD82" s="9"/>
      <c r="AE82" s="9"/>
      <c r="AF82" s="9"/>
      <c r="AG82" s="9"/>
      <c r="AH82" s="181"/>
      <c r="AI82" s="9"/>
      <c r="AJ82" s="77"/>
      <c r="AK82" s="77"/>
      <c r="AL82" s="77"/>
      <c r="AM82" s="77"/>
      <c r="AN82" s="77"/>
      <c r="AO82" s="77"/>
      <c r="AP82" s="77"/>
      <c r="AQ82" s="447"/>
      <c r="AR82" s="178"/>
      <c r="AS82" s="178"/>
      <c r="AT82" s="178"/>
      <c r="AU82" s="178"/>
      <c r="AV82" s="178"/>
      <c r="AW82" s="178"/>
      <c r="AX82" s="178"/>
      <c r="AY82" s="178"/>
      <c r="AZ82" s="178"/>
      <c r="BA82" s="178"/>
      <c r="BB82" s="178"/>
      <c r="BC82" s="178"/>
      <c r="BD82" s="178"/>
      <c r="BE82" s="178"/>
      <c r="BF82" s="178"/>
      <c r="BG82" s="178"/>
      <c r="BH82" s="178"/>
      <c r="BI82" s="147"/>
      <c r="BJ82" s="147"/>
      <c r="BK82" s="147"/>
      <c r="BL82" s="147"/>
    </row>
    <row r="83" spans="2:64" ht="5.25" customHeight="1">
      <c r="B83" s="96"/>
      <c r="C83" s="70"/>
      <c r="D83" s="143"/>
      <c r="E83" s="144"/>
      <c r="F83" s="144"/>
      <c r="G83" s="144"/>
      <c r="H83" s="128"/>
      <c r="I83" s="129"/>
      <c r="J83" s="129"/>
      <c r="K83" s="129"/>
      <c r="L83" s="144"/>
      <c r="M83" s="144"/>
      <c r="N83" s="144"/>
      <c r="O83" s="144"/>
      <c r="P83" s="144"/>
      <c r="Q83" s="144"/>
      <c r="R83" s="144"/>
      <c r="S83" s="144"/>
      <c r="T83" s="144"/>
      <c r="U83" s="144"/>
      <c r="V83" s="144"/>
      <c r="W83" s="144"/>
      <c r="X83" s="9"/>
      <c r="Y83" s="9"/>
      <c r="Z83" s="9"/>
      <c r="AA83" s="9"/>
      <c r="AB83" s="9"/>
      <c r="AC83" s="9"/>
      <c r="AD83" s="9"/>
      <c r="AE83" s="9"/>
      <c r="AF83" s="9"/>
      <c r="AG83" s="9"/>
      <c r="AH83" s="181"/>
      <c r="AI83" s="9"/>
      <c r="AJ83" s="77"/>
      <c r="AK83" s="77"/>
      <c r="AL83" s="77"/>
      <c r="AM83" s="77"/>
      <c r="AN83" s="77"/>
      <c r="AO83" s="77"/>
      <c r="AP83" s="77"/>
      <c r="AQ83" s="447"/>
      <c r="AR83" s="178"/>
      <c r="AS83" s="178"/>
      <c r="AT83" s="178"/>
      <c r="AU83" s="178"/>
      <c r="AV83" s="178"/>
      <c r="AW83" s="178"/>
      <c r="AX83" s="178"/>
      <c r="AY83" s="178"/>
      <c r="AZ83" s="178"/>
      <c r="BA83" s="178"/>
      <c r="BB83" s="178"/>
      <c r="BC83" s="178"/>
      <c r="BD83" s="178"/>
      <c r="BE83" s="178"/>
      <c r="BF83" s="178"/>
      <c r="BG83" s="178"/>
      <c r="BH83" s="178"/>
      <c r="BI83" s="147"/>
      <c r="BJ83" s="147"/>
      <c r="BK83" s="147"/>
      <c r="BL83" s="147"/>
    </row>
    <row r="84" spans="2:64" ht="13.5" customHeight="1" thickBot="1">
      <c r="B84" s="96"/>
      <c r="C84" s="70"/>
      <c r="D84" s="143"/>
      <c r="E84" s="144"/>
      <c r="F84" s="144"/>
      <c r="G84" s="180"/>
      <c r="H84" s="184" t="s">
        <v>318</v>
      </c>
      <c r="I84" s="129"/>
      <c r="J84" s="129"/>
      <c r="K84" s="129"/>
      <c r="L84" s="144"/>
      <c r="M84" s="144"/>
      <c r="N84" s="144"/>
      <c r="O84" s="144"/>
      <c r="P84" s="144"/>
      <c r="Q84" s="144"/>
      <c r="R84" s="144"/>
      <c r="S84" s="144"/>
      <c r="T84" s="144"/>
      <c r="U84" s="144"/>
      <c r="V84" s="144"/>
      <c r="W84" s="144"/>
      <c r="X84" s="9"/>
      <c r="Y84" s="9"/>
      <c r="Z84" s="9"/>
      <c r="AA84" s="9"/>
      <c r="AB84" s="9"/>
      <c r="AC84" s="9"/>
      <c r="AD84" s="9"/>
      <c r="AE84" s="9"/>
      <c r="AF84" s="9"/>
      <c r="AG84" s="9"/>
      <c r="AH84" s="181"/>
      <c r="AI84" s="9"/>
      <c r="AJ84" s="77"/>
      <c r="AK84" s="77"/>
      <c r="AL84" s="77"/>
      <c r="AM84" s="77"/>
      <c r="AN84" s="77"/>
      <c r="AO84" s="77"/>
      <c r="AP84" s="77"/>
      <c r="AQ84" s="447"/>
      <c r="AR84" s="178"/>
      <c r="AS84" s="178"/>
      <c r="AT84" s="178"/>
      <c r="AU84" s="178"/>
      <c r="AV84" s="178"/>
      <c r="AW84" s="178"/>
      <c r="AX84" s="178"/>
      <c r="AY84" s="178"/>
      <c r="AZ84" s="178"/>
      <c r="BA84" s="178"/>
      <c r="BB84" s="178"/>
      <c r="BC84" s="178"/>
      <c r="BD84" s="178"/>
      <c r="BE84" s="178"/>
      <c r="BF84" s="178"/>
      <c r="BG84" s="178"/>
      <c r="BH84" s="178"/>
      <c r="BI84" s="147"/>
      <c r="BJ84" s="147"/>
      <c r="BK84" s="147"/>
      <c r="BL84" s="147"/>
    </row>
    <row r="85" spans="2:64" ht="5.25" customHeight="1">
      <c r="B85" s="96"/>
      <c r="C85" s="70"/>
      <c r="D85" s="143"/>
      <c r="E85" s="144"/>
      <c r="F85" s="144"/>
      <c r="G85" s="129"/>
      <c r="H85" s="128"/>
      <c r="I85" s="129"/>
      <c r="J85" s="129"/>
      <c r="K85" s="129"/>
      <c r="L85" s="144"/>
      <c r="M85" s="144"/>
      <c r="N85" s="144"/>
      <c r="O85" s="144"/>
      <c r="P85" s="144"/>
      <c r="Q85" s="144"/>
      <c r="R85" s="144"/>
      <c r="S85" s="144"/>
      <c r="T85" s="144"/>
      <c r="U85" s="144"/>
      <c r="V85" s="144"/>
      <c r="W85" s="144"/>
      <c r="X85" s="9"/>
      <c r="Y85" s="9"/>
      <c r="Z85" s="9"/>
      <c r="AA85" s="9"/>
      <c r="AB85" s="9"/>
      <c r="AC85" s="9"/>
      <c r="AD85" s="9"/>
      <c r="AE85" s="9"/>
      <c r="AF85" s="9"/>
      <c r="AG85" s="9"/>
      <c r="AH85" s="181"/>
      <c r="AI85" s="9"/>
      <c r="AJ85" s="77"/>
      <c r="AK85" s="77"/>
      <c r="AL85" s="77"/>
      <c r="AM85" s="77"/>
      <c r="AN85" s="77"/>
      <c r="AO85" s="77"/>
      <c r="AP85" s="77"/>
      <c r="AQ85" s="447"/>
      <c r="AR85" s="178"/>
      <c r="AS85" s="178"/>
      <c r="AT85" s="178"/>
      <c r="AU85" s="178"/>
      <c r="AV85" s="178"/>
      <c r="AW85" s="178"/>
      <c r="AX85" s="178"/>
      <c r="AY85" s="178"/>
      <c r="AZ85" s="178"/>
      <c r="BA85" s="178"/>
      <c r="BB85" s="178"/>
      <c r="BC85" s="178"/>
      <c r="BD85" s="178"/>
      <c r="BE85" s="178"/>
      <c r="BF85" s="178"/>
      <c r="BG85" s="178"/>
      <c r="BH85" s="178"/>
      <c r="BI85" s="147"/>
      <c r="BJ85" s="147"/>
      <c r="BK85" s="147"/>
      <c r="BL85" s="147"/>
    </row>
    <row r="86" spans="2:64" ht="13.5" customHeight="1" thickBot="1">
      <c r="B86" s="96"/>
      <c r="C86" s="70"/>
      <c r="D86" s="143"/>
      <c r="E86" s="144"/>
      <c r="F86" s="185"/>
      <c r="G86" s="180"/>
      <c r="H86" s="128" t="s">
        <v>319</v>
      </c>
      <c r="I86" s="129"/>
      <c r="J86" s="129"/>
      <c r="K86" s="129"/>
      <c r="L86" s="144"/>
      <c r="M86" s="144"/>
      <c r="N86" s="144"/>
      <c r="O86" s="144"/>
      <c r="P86" s="144"/>
      <c r="Q86" s="144"/>
      <c r="R86" s="144"/>
      <c r="S86" s="144"/>
      <c r="T86" s="144"/>
      <c r="U86" s="144"/>
      <c r="V86" s="144"/>
      <c r="W86" s="144"/>
      <c r="X86" s="9"/>
      <c r="Y86" s="9"/>
      <c r="Z86" s="9"/>
      <c r="AA86" s="9"/>
      <c r="AB86" s="9"/>
      <c r="AC86" s="9"/>
      <c r="AD86" s="9"/>
      <c r="AE86" s="9"/>
      <c r="AF86" s="9"/>
      <c r="AG86" s="9"/>
      <c r="AH86" s="181"/>
      <c r="AI86" s="9"/>
      <c r="AJ86" s="77"/>
      <c r="AK86" s="77"/>
      <c r="AL86" s="77"/>
      <c r="AM86" s="77"/>
      <c r="AN86" s="77"/>
      <c r="AO86" s="77"/>
      <c r="AP86" s="77"/>
      <c r="AQ86" s="447"/>
      <c r="AR86" s="178"/>
      <c r="AS86" s="178"/>
      <c r="AT86" s="178"/>
      <c r="AU86" s="178"/>
      <c r="AV86" s="178"/>
      <c r="AW86" s="178"/>
      <c r="AX86" s="178"/>
      <c r="AY86" s="178"/>
      <c r="AZ86" s="178"/>
      <c r="BA86" s="178"/>
      <c r="BB86" s="178"/>
      <c r="BC86" s="178"/>
      <c r="BD86" s="178"/>
      <c r="BE86" s="178"/>
      <c r="BF86" s="178"/>
      <c r="BG86" s="178"/>
      <c r="BH86" s="178"/>
      <c r="BI86" s="147"/>
      <c r="BJ86" s="147"/>
      <c r="BK86" s="147"/>
      <c r="BL86" s="147"/>
    </row>
    <row r="87" spans="2:64" ht="5.25" customHeight="1">
      <c r="B87" s="96"/>
      <c r="C87" s="70"/>
      <c r="D87" s="143"/>
      <c r="E87" s="144"/>
      <c r="F87" s="144"/>
      <c r="G87" s="144"/>
      <c r="H87" s="128"/>
      <c r="I87" s="129"/>
      <c r="J87" s="129"/>
      <c r="K87" s="129"/>
      <c r="L87" s="144"/>
      <c r="M87" s="144"/>
      <c r="N87" s="144"/>
      <c r="O87" s="144"/>
      <c r="P87" s="144"/>
      <c r="Q87" s="144"/>
      <c r="R87" s="144"/>
      <c r="S87" s="144"/>
      <c r="T87" s="144"/>
      <c r="U87" s="144"/>
      <c r="V87" s="144"/>
      <c r="W87" s="144"/>
      <c r="X87" s="9"/>
      <c r="Y87" s="9"/>
      <c r="Z87" s="9"/>
      <c r="AA87" s="9"/>
      <c r="AB87" s="9"/>
      <c r="AC87" s="9"/>
      <c r="AD87" s="9"/>
      <c r="AE87" s="9"/>
      <c r="AF87" s="9"/>
      <c r="AG87" s="9"/>
      <c r="AH87" s="181"/>
      <c r="AI87" s="9"/>
      <c r="AJ87" s="77"/>
      <c r="AK87" s="77"/>
      <c r="AL87" s="77"/>
      <c r="AM87" s="77"/>
      <c r="AN87" s="77"/>
      <c r="AO87" s="77"/>
      <c r="AP87" s="77"/>
      <c r="AQ87" s="447"/>
      <c r="AR87" s="178"/>
      <c r="AS87" s="178"/>
      <c r="AT87" s="178"/>
      <c r="AU87" s="178"/>
      <c r="AV87" s="178"/>
      <c r="AW87" s="178"/>
      <c r="AX87" s="178"/>
      <c r="AY87" s="178"/>
      <c r="AZ87" s="178"/>
      <c r="BA87" s="178"/>
      <c r="BB87" s="178"/>
      <c r="BC87" s="178"/>
      <c r="BD87" s="178"/>
      <c r="BE87" s="178"/>
      <c r="BF87" s="178"/>
      <c r="BG87" s="178"/>
      <c r="BH87" s="178"/>
      <c r="BI87" s="147"/>
      <c r="BJ87" s="147"/>
      <c r="BK87" s="147"/>
      <c r="BL87" s="147"/>
    </row>
    <row r="88" spans="2:64" ht="13.5" customHeight="1" thickBot="1">
      <c r="B88" s="96"/>
      <c r="C88" s="70"/>
      <c r="D88" s="143"/>
      <c r="E88" s="144"/>
      <c r="F88" s="144"/>
      <c r="G88" s="180"/>
      <c r="H88" s="128" t="s">
        <v>320</v>
      </c>
      <c r="I88" s="129"/>
      <c r="J88" s="129"/>
      <c r="K88" s="129"/>
      <c r="L88" s="144"/>
      <c r="M88" s="144"/>
      <c r="N88" s="144"/>
      <c r="O88" s="144"/>
      <c r="P88" s="144"/>
      <c r="Q88" s="144"/>
      <c r="R88" s="144"/>
      <c r="S88" s="144"/>
      <c r="T88" s="144"/>
      <c r="U88" s="144"/>
      <c r="V88" s="144"/>
      <c r="W88" s="144"/>
      <c r="X88" s="9"/>
      <c r="Y88" s="9"/>
      <c r="Z88" s="9"/>
      <c r="AA88" s="9"/>
      <c r="AB88" s="9"/>
      <c r="AC88" s="9"/>
      <c r="AD88" s="9"/>
      <c r="AE88" s="9"/>
      <c r="AF88" s="9"/>
      <c r="AG88" s="9"/>
      <c r="AH88" s="181"/>
      <c r="AI88" s="9"/>
      <c r="AJ88" s="77"/>
      <c r="AK88" s="77"/>
      <c r="AL88" s="77"/>
      <c r="AM88" s="77"/>
      <c r="AN88" s="77"/>
      <c r="AO88" s="77"/>
      <c r="AP88" s="77"/>
      <c r="AQ88" s="447"/>
      <c r="AR88" s="178"/>
      <c r="AS88" s="178"/>
      <c r="AT88" s="178"/>
      <c r="AU88" s="178"/>
      <c r="AV88" s="178"/>
      <c r="AW88" s="178"/>
      <c r="AX88" s="178"/>
      <c r="AY88" s="178"/>
      <c r="AZ88" s="178"/>
      <c r="BA88" s="178"/>
      <c r="BB88" s="178"/>
      <c r="BC88" s="178"/>
      <c r="BD88" s="178"/>
      <c r="BE88" s="178"/>
      <c r="BF88" s="178"/>
      <c r="BG88" s="178"/>
      <c r="BH88" s="178"/>
      <c r="BI88" s="147"/>
      <c r="BJ88" s="147"/>
      <c r="BK88" s="147"/>
      <c r="BL88" s="147"/>
    </row>
    <row r="89" spans="1:77" s="152" customFormat="1" ht="5.25" customHeight="1" thickBot="1">
      <c r="A89" s="74"/>
      <c r="B89" s="123"/>
      <c r="C89" s="70"/>
      <c r="D89" s="186"/>
      <c r="E89" s="60"/>
      <c r="F89" s="60"/>
      <c r="G89" s="36"/>
      <c r="H89" s="36"/>
      <c r="I89" s="36"/>
      <c r="J89" s="36"/>
      <c r="K89" s="36"/>
      <c r="L89" s="36"/>
      <c r="M89" s="36"/>
      <c r="N89" s="36"/>
      <c r="O89" s="36"/>
      <c r="P89" s="36"/>
      <c r="Q89" s="36"/>
      <c r="R89" s="36"/>
      <c r="S89" s="36"/>
      <c r="T89" s="36"/>
      <c r="U89" s="36"/>
      <c r="V89" s="36"/>
      <c r="W89" s="36"/>
      <c r="X89" s="36"/>
      <c r="Y89" s="36"/>
      <c r="Z89" s="36"/>
      <c r="AA89" s="36"/>
      <c r="AB89" s="36"/>
      <c r="AC89" s="36"/>
      <c r="AD89" s="36"/>
      <c r="AE89" s="36"/>
      <c r="AF89" s="36"/>
      <c r="AG89" s="36"/>
      <c r="AH89" s="37"/>
      <c r="AI89" s="9"/>
      <c r="AJ89" s="77"/>
      <c r="AK89" s="77"/>
      <c r="AL89" s="77"/>
      <c r="AM89" s="77"/>
      <c r="AN89" s="77"/>
      <c r="AO89" s="77"/>
      <c r="AP89" s="77"/>
      <c r="AQ89" s="447"/>
      <c r="AR89" s="178"/>
      <c r="AS89" s="178"/>
      <c r="AT89" s="178"/>
      <c r="AU89" s="178"/>
      <c r="AV89" s="178"/>
      <c r="AW89" s="178"/>
      <c r="AX89" s="178"/>
      <c r="AY89" s="178"/>
      <c r="AZ89" s="178"/>
      <c r="BA89" s="178"/>
      <c r="BB89" s="178"/>
      <c r="BC89" s="178"/>
      <c r="BD89" s="178"/>
      <c r="BE89" s="178"/>
      <c r="BF89" s="178"/>
      <c r="BG89" s="178"/>
      <c r="BH89" s="178"/>
      <c r="BI89" s="147"/>
      <c r="BJ89" s="147"/>
      <c r="BK89" s="147"/>
      <c r="BL89" s="147"/>
      <c r="BM89" s="90"/>
      <c r="BN89" s="90"/>
      <c r="BO89" s="90"/>
      <c r="BP89" s="90"/>
      <c r="BQ89" s="90"/>
      <c r="BR89" s="90"/>
      <c r="BS89" s="90"/>
      <c r="BT89" s="90"/>
      <c r="BU89" s="90"/>
      <c r="BV89" s="90"/>
      <c r="BW89" s="90"/>
      <c r="BX89" s="90"/>
      <c r="BY89" s="90"/>
    </row>
    <row r="90" spans="2:67" ht="18.75" customHeight="1" thickBot="1">
      <c r="B90" s="96"/>
      <c r="C90" s="170" t="s">
        <v>149</v>
      </c>
      <c r="D90" s="1096" t="s">
        <v>321</v>
      </c>
      <c r="E90" s="1096"/>
      <c r="F90" s="1096"/>
      <c r="G90" s="1096"/>
      <c r="H90" s="1096"/>
      <c r="I90" s="1096"/>
      <c r="J90" s="1096"/>
      <c r="K90" s="1096"/>
      <c r="L90" s="1096"/>
      <c r="M90" s="1096"/>
      <c r="N90" s="1096"/>
      <c r="O90" s="1096"/>
      <c r="P90" s="1096"/>
      <c r="Q90" s="1096"/>
      <c r="R90" s="1096"/>
      <c r="S90" s="1096"/>
      <c r="T90" s="1096"/>
      <c r="U90" s="1096"/>
      <c r="V90" s="1096"/>
      <c r="W90" s="1096"/>
      <c r="X90" s="1096"/>
      <c r="Y90" s="1096"/>
      <c r="Z90" s="1096"/>
      <c r="AA90" s="1096"/>
      <c r="AB90" s="1096"/>
      <c r="AC90" s="1096"/>
      <c r="AD90" s="1096"/>
      <c r="AE90" s="1096"/>
      <c r="AF90" s="1096"/>
      <c r="AG90" s="1096"/>
      <c r="AH90" s="1097"/>
      <c r="AI90" s="165"/>
      <c r="AJ90" s="77"/>
      <c r="AK90" s="77"/>
      <c r="AL90" s="77"/>
      <c r="AM90" s="77"/>
      <c r="AN90" s="77"/>
      <c r="AO90" s="77"/>
      <c r="AP90" s="77"/>
      <c r="AQ90" s="447"/>
      <c r="AR90" s="178"/>
      <c r="AS90" s="178"/>
      <c r="AT90" s="178"/>
      <c r="AU90" s="178"/>
      <c r="AV90" s="178"/>
      <c r="AW90" s="178"/>
      <c r="AX90" s="178"/>
      <c r="AY90" s="178"/>
      <c r="AZ90" s="178"/>
      <c r="BA90" s="178"/>
      <c r="BB90" s="178"/>
      <c r="BC90" s="178"/>
      <c r="BD90" s="178"/>
      <c r="BE90" s="178"/>
      <c r="BF90" s="178"/>
      <c r="BG90" s="178"/>
      <c r="BH90" s="178"/>
      <c r="BI90" s="147"/>
      <c r="BJ90" s="147"/>
      <c r="BK90" s="147"/>
      <c r="BL90" s="147"/>
      <c r="BO90" s="188" t="s">
        <v>433</v>
      </c>
    </row>
    <row r="91" spans="2:67" ht="10.5" customHeight="1">
      <c r="B91" s="96"/>
      <c r="C91" s="883"/>
      <c r="D91" s="52" t="s">
        <v>322</v>
      </c>
      <c r="E91" s="26"/>
      <c r="F91" s="43"/>
      <c r="G91" s="49">
        <f>IF(AND(D92="",OR(AND($I$6=$BD$12,$P$171&lt;&gt;"",F320&lt;&gt;""),I6=$BD$11)),"!!!","")</f>
      </c>
      <c r="H91" s="1"/>
      <c r="I91" s="1"/>
      <c r="J91" s="1"/>
      <c r="K91" s="1"/>
      <c r="L91" s="1"/>
      <c r="M91" s="1"/>
      <c r="N91" s="1"/>
      <c r="O91" s="2"/>
      <c r="P91" s="26" t="s">
        <v>323</v>
      </c>
      <c r="Q91" s="1"/>
      <c r="R91" s="1"/>
      <c r="S91" s="1"/>
      <c r="T91" s="1"/>
      <c r="U91" s="49">
        <f>IF(AND(P92="",OR(AND($I$6=$BD$12,$P$171&lt;&gt;"",F320&lt;&gt;""),I6=$BD$11)),"!!!","")</f>
      </c>
      <c r="V91" s="1"/>
      <c r="W91" s="1"/>
      <c r="X91" s="1"/>
      <c r="Y91" s="52" t="s">
        <v>324</v>
      </c>
      <c r="Z91" s="1"/>
      <c r="AA91" s="1"/>
      <c r="AB91" s="1"/>
      <c r="AC91" s="49">
        <f>IF(AND(Y92="",OR(AND($I$6=$BD$12,$P$171&lt;&gt;"",F320&lt;&gt;""),I6=$BD$11)),"!!!","")</f>
      </c>
      <c r="AD91" s="1"/>
      <c r="AE91" s="1"/>
      <c r="AF91" s="1"/>
      <c r="AG91" s="1"/>
      <c r="AH91" s="2"/>
      <c r="AI91" s="9"/>
      <c r="AJ91" s="77"/>
      <c r="AK91" s="77"/>
      <c r="AL91" s="77"/>
      <c r="AM91" s="77"/>
      <c r="AN91" s="77"/>
      <c r="AO91" s="77"/>
      <c r="AP91" s="77"/>
      <c r="AQ91" s="447"/>
      <c r="AR91" s="178"/>
      <c r="AS91" s="178"/>
      <c r="AT91" s="178"/>
      <c r="AU91" s="178"/>
      <c r="AV91" s="178"/>
      <c r="AW91" s="178"/>
      <c r="AX91" s="178"/>
      <c r="AY91" s="178"/>
      <c r="AZ91" s="178"/>
      <c r="BA91" s="178"/>
      <c r="BB91" s="178"/>
      <c r="BC91" s="178"/>
      <c r="BD91" s="178"/>
      <c r="BE91" s="178"/>
      <c r="BF91" s="178"/>
      <c r="BG91" s="178"/>
      <c r="BH91" s="178"/>
      <c r="BI91" s="147"/>
      <c r="BJ91" s="147"/>
      <c r="BK91" s="147"/>
      <c r="BL91" s="147"/>
      <c r="BO91" s="188" t="s">
        <v>434</v>
      </c>
    </row>
    <row r="92" spans="2:67" ht="24.75" customHeight="1" thickBot="1">
      <c r="B92" s="96"/>
      <c r="C92" s="883"/>
      <c r="D92" s="924"/>
      <c r="E92" s="850"/>
      <c r="F92" s="850"/>
      <c r="G92" s="850"/>
      <c r="H92" s="850"/>
      <c r="I92" s="850"/>
      <c r="J92" s="850"/>
      <c r="K92" s="850"/>
      <c r="L92" s="850"/>
      <c r="M92" s="850"/>
      <c r="N92" s="850"/>
      <c r="O92" s="851"/>
      <c r="P92" s="691"/>
      <c r="Q92" s="850"/>
      <c r="R92" s="850"/>
      <c r="S92" s="850"/>
      <c r="T92" s="850"/>
      <c r="U92" s="850"/>
      <c r="V92" s="850"/>
      <c r="W92" s="850"/>
      <c r="X92" s="851"/>
      <c r="Y92" s="691"/>
      <c r="Z92" s="850"/>
      <c r="AA92" s="850"/>
      <c r="AB92" s="850"/>
      <c r="AC92" s="850"/>
      <c r="AD92" s="850"/>
      <c r="AE92" s="850"/>
      <c r="AF92" s="850"/>
      <c r="AG92" s="850"/>
      <c r="AH92" s="851"/>
      <c r="AI92" s="189"/>
      <c r="AJ92" s="77"/>
      <c r="AK92" s="77"/>
      <c r="AL92" s="77"/>
      <c r="AM92" s="77"/>
      <c r="AN92" s="77"/>
      <c r="AO92" s="77"/>
      <c r="AP92" s="77"/>
      <c r="AQ92" s="447"/>
      <c r="AR92" s="178"/>
      <c r="AS92" s="178"/>
      <c r="AT92" s="178"/>
      <c r="AU92" s="178"/>
      <c r="AV92" s="178"/>
      <c r="AW92" s="178"/>
      <c r="AX92" s="178"/>
      <c r="AY92" s="178"/>
      <c r="AZ92" s="178"/>
      <c r="BA92" s="178"/>
      <c r="BB92" s="178"/>
      <c r="BC92" s="178"/>
      <c r="BD92" s="178"/>
      <c r="BE92" s="178"/>
      <c r="BF92" s="178"/>
      <c r="BG92" s="178"/>
      <c r="BH92" s="178"/>
      <c r="BI92" s="147"/>
      <c r="BJ92" s="147"/>
      <c r="BK92" s="147"/>
      <c r="BL92" s="147"/>
      <c r="BO92" s="188" t="s">
        <v>435</v>
      </c>
    </row>
    <row r="93" spans="2:67" ht="10.5" customHeight="1">
      <c r="B93" s="96"/>
      <c r="C93" s="992"/>
      <c r="D93" s="52" t="s">
        <v>325</v>
      </c>
      <c r="E93" s="52"/>
      <c r="F93" s="26"/>
      <c r="G93" s="43"/>
      <c r="H93" s="53">
        <f>IF(AND(D94="",OR(AND($I$6=$BD$12,$P$171&lt;&gt;"",F320&lt;&gt;""),I6=$BD$11)),"!!!","")</f>
      </c>
      <c r="I93" s="43"/>
      <c r="J93" s="43"/>
      <c r="K93" s="43"/>
      <c r="L93" s="43"/>
      <c r="M93" s="43"/>
      <c r="N93" s="43"/>
      <c r="O93" s="44"/>
      <c r="P93" s="26" t="s">
        <v>326</v>
      </c>
      <c r="Q93" s="1"/>
      <c r="R93" s="1"/>
      <c r="S93" s="49">
        <f>IF(AND(P94="",OR(AND($I$6=$BD$12,$P$171&lt;&gt;"",F320&lt;&gt;""),I6=$BD$11)),"!!!","")</f>
      </c>
      <c r="T93" s="1"/>
      <c r="U93" s="1"/>
      <c r="V93" s="1"/>
      <c r="W93" s="1"/>
      <c r="X93" s="2"/>
      <c r="Y93" s="52" t="s">
        <v>327</v>
      </c>
      <c r="Z93" s="1"/>
      <c r="AA93" s="1"/>
      <c r="AB93" s="1"/>
      <c r="AC93" s="190">
        <f>IF(AND(Y94="",OR(AND($I$6=$BD$12,$P$171&lt;&gt;"",F320&lt;&gt;""),I6=$BD$11)),"!!!","")</f>
      </c>
      <c r="AD93" s="52" t="s">
        <v>328</v>
      </c>
      <c r="AE93" s="1"/>
      <c r="AF93" s="1"/>
      <c r="AG93" s="1"/>
      <c r="AH93" s="190">
        <f>IF(AND(AD94="",OR(AND($I$6=$BD$12,$P$171&lt;&gt;"",F320&lt;&gt;""),I6=$BD$11)),"!!!","")</f>
      </c>
      <c r="AI93" s="9"/>
      <c r="AJ93" s="77"/>
      <c r="AK93" s="77"/>
      <c r="AL93" s="77"/>
      <c r="AM93" s="77"/>
      <c r="AN93" s="77"/>
      <c r="AO93" s="77"/>
      <c r="AP93" s="77"/>
      <c r="AQ93" s="447"/>
      <c r="AR93" s="178"/>
      <c r="AS93" s="178"/>
      <c r="AT93" s="178"/>
      <c r="AU93" s="178"/>
      <c r="AV93" s="178"/>
      <c r="AW93" s="178"/>
      <c r="AX93" s="178"/>
      <c r="AY93" s="178"/>
      <c r="AZ93" s="178"/>
      <c r="BA93" s="178"/>
      <c r="BB93" s="178"/>
      <c r="BC93" s="178"/>
      <c r="BD93" s="178"/>
      <c r="BE93" s="178"/>
      <c r="BF93" s="178"/>
      <c r="BG93" s="178"/>
      <c r="BH93" s="178"/>
      <c r="BI93" s="147"/>
      <c r="BJ93" s="147"/>
      <c r="BK93" s="147"/>
      <c r="BL93" s="147"/>
      <c r="BO93" s="188" t="s">
        <v>436</v>
      </c>
    </row>
    <row r="94" spans="2:67" ht="24.75" customHeight="1" thickBot="1">
      <c r="B94" s="96"/>
      <c r="C94" s="992"/>
      <c r="D94" s="924"/>
      <c r="E94" s="850"/>
      <c r="F94" s="850"/>
      <c r="G94" s="850"/>
      <c r="H94" s="850"/>
      <c r="I94" s="850"/>
      <c r="J94" s="850"/>
      <c r="K94" s="850"/>
      <c r="L94" s="850"/>
      <c r="M94" s="850"/>
      <c r="N94" s="850"/>
      <c r="O94" s="851"/>
      <c r="P94" s="1225"/>
      <c r="Q94" s="682"/>
      <c r="R94" s="682"/>
      <c r="S94" s="682"/>
      <c r="T94" s="682"/>
      <c r="U94" s="682"/>
      <c r="V94" s="682"/>
      <c r="W94" s="682"/>
      <c r="X94" s="683"/>
      <c r="Y94" s="691"/>
      <c r="Z94" s="850"/>
      <c r="AA94" s="850"/>
      <c r="AB94" s="850"/>
      <c r="AC94" s="851"/>
      <c r="AD94" s="691"/>
      <c r="AE94" s="850"/>
      <c r="AF94" s="850"/>
      <c r="AG94" s="850"/>
      <c r="AH94" s="851"/>
      <c r="AI94" s="191"/>
      <c r="AJ94" s="77"/>
      <c r="AK94" s="77"/>
      <c r="AL94" s="77"/>
      <c r="AM94" s="77"/>
      <c r="AN94" s="77"/>
      <c r="AO94" s="77"/>
      <c r="AP94" s="77"/>
      <c r="AQ94" s="447"/>
      <c r="AR94" s="178"/>
      <c r="AS94" s="178"/>
      <c r="AT94" s="178"/>
      <c r="AU94" s="178"/>
      <c r="AV94" s="178"/>
      <c r="AW94" s="178"/>
      <c r="AX94" s="178"/>
      <c r="AY94" s="178"/>
      <c r="AZ94" s="178"/>
      <c r="BA94" s="178"/>
      <c r="BB94" s="178"/>
      <c r="BC94" s="178"/>
      <c r="BD94" s="178"/>
      <c r="BE94" s="178"/>
      <c r="BF94" s="178"/>
      <c r="BG94" s="178"/>
      <c r="BH94" s="178"/>
      <c r="BI94" s="147"/>
      <c r="BJ94" s="147"/>
      <c r="BK94" s="147"/>
      <c r="BL94" s="147"/>
      <c r="BO94" s="188" t="s">
        <v>437</v>
      </c>
    </row>
    <row r="95" spans="2:67" ht="9.75" customHeight="1">
      <c r="B95" s="96"/>
      <c r="C95" s="992"/>
      <c r="D95" s="52" t="s">
        <v>329</v>
      </c>
      <c r="E95" s="52"/>
      <c r="F95" s="52"/>
      <c r="G95" s="26"/>
      <c r="H95" s="43"/>
      <c r="I95" s="53">
        <f>IF(AND(D96="",OR(AND($I$6=$BD$12,$P$171&lt;&gt;"",F320&lt;&gt;""),I6=$BD$11)),"!!!","")</f>
      </c>
      <c r="J95" s="43"/>
      <c r="K95" s="43"/>
      <c r="L95" s="43"/>
      <c r="M95" s="43"/>
      <c r="N95" s="43"/>
      <c r="O95" s="44"/>
      <c r="P95" s="26" t="s">
        <v>330</v>
      </c>
      <c r="Q95" s="1"/>
      <c r="R95" s="1"/>
      <c r="S95" s="1"/>
      <c r="T95" s="1"/>
      <c r="U95" s="49">
        <f>IF(AND(P96="",OR(AND($I$6=$BD$12,$P$171&lt;&gt;"",F320&lt;&gt;""),I6=$BD$11)),"!!!","")</f>
      </c>
      <c r="V95" s="1"/>
      <c r="W95" s="1"/>
      <c r="X95" s="2"/>
      <c r="Y95" s="52" t="s">
        <v>331</v>
      </c>
      <c r="Z95" s="1"/>
      <c r="AA95" s="1"/>
      <c r="AB95" s="1"/>
      <c r="AC95" s="49">
        <f>IF(AND(Y96="",OR(AND($I$6=$BD$12,$P$171&lt;&gt;"",F320&lt;&gt;""),I6=$BD$11)),"!!!","")</f>
      </c>
      <c r="AD95" s="1"/>
      <c r="AE95" s="1"/>
      <c r="AF95" s="1"/>
      <c r="AG95" s="1"/>
      <c r="AH95" s="2"/>
      <c r="AI95" s="9"/>
      <c r="AJ95" s="77"/>
      <c r="AK95" s="77"/>
      <c r="AL95" s="77"/>
      <c r="AM95" s="77"/>
      <c r="AN95" s="77"/>
      <c r="AO95" s="77"/>
      <c r="AP95" s="77"/>
      <c r="AQ95" s="447"/>
      <c r="AR95" s="178"/>
      <c r="AS95" s="178"/>
      <c r="AT95" s="178"/>
      <c r="AU95" s="178"/>
      <c r="AV95" s="178"/>
      <c r="AW95" s="178"/>
      <c r="AX95" s="178"/>
      <c r="AY95" s="178"/>
      <c r="AZ95" s="178"/>
      <c r="BA95" s="178"/>
      <c r="BB95" s="178"/>
      <c r="BC95" s="178"/>
      <c r="BD95" s="178"/>
      <c r="BE95" s="178"/>
      <c r="BF95" s="178"/>
      <c r="BG95" s="178"/>
      <c r="BH95" s="178"/>
      <c r="BI95" s="147"/>
      <c r="BJ95" s="147"/>
      <c r="BK95" s="147"/>
      <c r="BL95" s="147"/>
      <c r="BO95" s="188" t="s">
        <v>438</v>
      </c>
    </row>
    <row r="96" spans="2:67" ht="24.75" customHeight="1" thickBot="1">
      <c r="B96" s="96"/>
      <c r="C96" s="992"/>
      <c r="D96" s="681"/>
      <c r="E96" s="850"/>
      <c r="F96" s="850"/>
      <c r="G96" s="850"/>
      <c r="H96" s="850"/>
      <c r="I96" s="850"/>
      <c r="J96" s="850"/>
      <c r="K96" s="850"/>
      <c r="L96" s="850"/>
      <c r="M96" s="850"/>
      <c r="N96" s="850"/>
      <c r="O96" s="851"/>
      <c r="P96" s="871"/>
      <c r="Q96" s="850"/>
      <c r="R96" s="850"/>
      <c r="S96" s="850"/>
      <c r="T96" s="850"/>
      <c r="U96" s="850"/>
      <c r="V96" s="850"/>
      <c r="W96" s="850"/>
      <c r="X96" s="851"/>
      <c r="Y96" s="681"/>
      <c r="Z96" s="850"/>
      <c r="AA96" s="850"/>
      <c r="AB96" s="850"/>
      <c r="AC96" s="850"/>
      <c r="AD96" s="850"/>
      <c r="AE96" s="850"/>
      <c r="AF96" s="850"/>
      <c r="AG96" s="850"/>
      <c r="AH96" s="851"/>
      <c r="AI96" s="192"/>
      <c r="AJ96" s="77"/>
      <c r="AK96" s="77"/>
      <c r="AL96" s="77"/>
      <c r="AM96" s="77"/>
      <c r="AN96" s="77"/>
      <c r="AO96" s="77"/>
      <c r="AP96" s="77"/>
      <c r="AQ96" s="447"/>
      <c r="AR96" s="178"/>
      <c r="AS96" s="178"/>
      <c r="AT96" s="178"/>
      <c r="AU96" s="178"/>
      <c r="AV96" s="178"/>
      <c r="AW96" s="178"/>
      <c r="AX96" s="178"/>
      <c r="AY96" s="178"/>
      <c r="AZ96" s="178"/>
      <c r="BA96" s="178"/>
      <c r="BB96" s="178"/>
      <c r="BC96" s="178"/>
      <c r="BD96" s="178"/>
      <c r="BE96" s="178"/>
      <c r="BF96" s="178"/>
      <c r="BG96" s="178"/>
      <c r="BH96" s="178"/>
      <c r="BI96" s="147"/>
      <c r="BJ96" s="147"/>
      <c r="BK96" s="147"/>
      <c r="BL96" s="147"/>
      <c r="BO96" s="465" t="s">
        <v>5</v>
      </c>
    </row>
    <row r="97" spans="2:67" ht="9.75" customHeight="1">
      <c r="B97" s="96"/>
      <c r="C97" s="992"/>
      <c r="D97" s="52" t="s">
        <v>332</v>
      </c>
      <c r="E97" s="52"/>
      <c r="F97" s="26"/>
      <c r="G97" s="43"/>
      <c r="H97" s="53">
        <f>IF(AND(D98="",OR(AND($I$6=$BD$12,$P$171&lt;&gt;"",F320&lt;&gt;""),I6=$BD$11)),"!!!","")</f>
      </c>
      <c r="I97" s="43"/>
      <c r="J97" s="43"/>
      <c r="K97" s="43"/>
      <c r="L97" s="43"/>
      <c r="M97" s="43"/>
      <c r="N97" s="43"/>
      <c r="O97" s="44"/>
      <c r="P97" s="26" t="s">
        <v>333</v>
      </c>
      <c r="Q97" s="1"/>
      <c r="R97" s="1"/>
      <c r="S97" s="49">
        <f>IF(AND(P98="",OR(AND($I$6=$BD$12,$P$171&lt;&gt;"",F320&lt;&gt;""),I6=$BD$11)),"!!!","")</f>
      </c>
      <c r="T97" s="1"/>
      <c r="U97" s="1"/>
      <c r="V97" s="1"/>
      <c r="W97" s="1"/>
      <c r="X97" s="2"/>
      <c r="Y97" s="52" t="s">
        <v>334</v>
      </c>
      <c r="Z97" s="1"/>
      <c r="AA97" s="1"/>
      <c r="AB97" s="1"/>
      <c r="AC97" s="1"/>
      <c r="AD97" s="49">
        <f>IF(AND(Y98="",OR(AND($I$6=$BD$12,$P$171&lt;&gt;"",F320&lt;&gt;""),I6=$BD$11)),"!!!","")</f>
      </c>
      <c r="AE97" s="1"/>
      <c r="AF97" s="1"/>
      <c r="AG97" s="1"/>
      <c r="AH97" s="2"/>
      <c r="AI97" s="9"/>
      <c r="AJ97" s="77"/>
      <c r="AK97" s="77"/>
      <c r="AL97" s="77"/>
      <c r="AM97" s="77"/>
      <c r="AN97" s="77"/>
      <c r="AO97" s="77"/>
      <c r="AP97" s="77"/>
      <c r="AQ97" s="447"/>
      <c r="AR97" s="178"/>
      <c r="AS97" s="178"/>
      <c r="AT97" s="178"/>
      <c r="AU97" s="178"/>
      <c r="AV97" s="178"/>
      <c r="AW97" s="178"/>
      <c r="AX97" s="178"/>
      <c r="AY97" s="178"/>
      <c r="AZ97" s="178"/>
      <c r="BA97" s="178"/>
      <c r="BB97" s="178"/>
      <c r="BC97" s="178"/>
      <c r="BD97" s="178"/>
      <c r="BE97" s="178"/>
      <c r="BF97" s="178"/>
      <c r="BG97" s="178"/>
      <c r="BH97" s="178"/>
      <c r="BI97" s="147"/>
      <c r="BJ97" s="147"/>
      <c r="BK97" s="147"/>
      <c r="BL97" s="147"/>
      <c r="BO97" s="188" t="s">
        <v>439</v>
      </c>
    </row>
    <row r="98" spans="2:67" ht="24.75" customHeight="1" thickBot="1">
      <c r="B98" s="96"/>
      <c r="C98" s="993"/>
      <c r="D98" s="870"/>
      <c r="E98" s="850"/>
      <c r="F98" s="850"/>
      <c r="G98" s="850"/>
      <c r="H98" s="850"/>
      <c r="I98" s="850"/>
      <c r="J98" s="850"/>
      <c r="K98" s="850"/>
      <c r="L98" s="850"/>
      <c r="M98" s="850"/>
      <c r="N98" s="850"/>
      <c r="O98" s="851"/>
      <c r="P98" s="1104"/>
      <c r="Q98" s="850"/>
      <c r="R98" s="850"/>
      <c r="S98" s="850"/>
      <c r="T98" s="850"/>
      <c r="U98" s="850"/>
      <c r="V98" s="850"/>
      <c r="W98" s="850"/>
      <c r="X98" s="851"/>
      <c r="Y98" s="995"/>
      <c r="Z98" s="996"/>
      <c r="AA98" s="996"/>
      <c r="AB98" s="996"/>
      <c r="AC98" s="996"/>
      <c r="AD98" s="996"/>
      <c r="AE98" s="996"/>
      <c r="AF98" s="996"/>
      <c r="AG98" s="996"/>
      <c r="AH98" s="997"/>
      <c r="AI98" s="191"/>
      <c r="AJ98" s="77"/>
      <c r="AK98" s="77"/>
      <c r="AL98" s="77"/>
      <c r="AM98" s="77"/>
      <c r="AN98" s="77"/>
      <c r="AO98" s="77"/>
      <c r="AP98" s="77"/>
      <c r="AQ98" s="447"/>
      <c r="AR98" s="178"/>
      <c r="AS98" s="178"/>
      <c r="AT98" s="178"/>
      <c r="AU98" s="178"/>
      <c r="AV98" s="178"/>
      <c r="AW98" s="178"/>
      <c r="AX98" s="178"/>
      <c r="AY98" s="178"/>
      <c r="AZ98" s="178"/>
      <c r="BA98" s="178"/>
      <c r="BB98" s="178"/>
      <c r="BC98" s="178"/>
      <c r="BD98" s="178"/>
      <c r="BE98" s="178"/>
      <c r="BF98" s="178"/>
      <c r="BG98" s="178"/>
      <c r="BH98" s="178"/>
      <c r="BI98" s="147"/>
      <c r="BJ98" s="147"/>
      <c r="BK98" s="147"/>
      <c r="BL98" s="147"/>
      <c r="BO98" s="188" t="s">
        <v>440</v>
      </c>
    </row>
    <row r="99" spans="2:67" ht="12.75" customHeight="1">
      <c r="B99" s="96"/>
      <c r="C99" s="916" t="s">
        <v>150</v>
      </c>
      <c r="D99" s="998" t="s">
        <v>151</v>
      </c>
      <c r="E99" s="999"/>
      <c r="F99" s="999"/>
      <c r="G99" s="999"/>
      <c r="H99" s="999"/>
      <c r="I99" s="999"/>
      <c r="J99" s="999"/>
      <c r="K99" s="999"/>
      <c r="L99" s="999"/>
      <c r="M99" s="999"/>
      <c r="N99" s="999"/>
      <c r="O99" s="999"/>
      <c r="P99" s="999"/>
      <c r="Q99" s="999"/>
      <c r="R99" s="999"/>
      <c r="S99" s="999"/>
      <c r="T99" s="999"/>
      <c r="U99" s="999"/>
      <c r="V99" s="999"/>
      <c r="W99" s="999"/>
      <c r="X99" s="999"/>
      <c r="Y99" s="999"/>
      <c r="Z99" s="999"/>
      <c r="AA99" s="999"/>
      <c r="AB99" s="999"/>
      <c r="AC99" s="999"/>
      <c r="AD99" s="999"/>
      <c r="AE99" s="999"/>
      <c r="AF99" s="999"/>
      <c r="AG99" s="999"/>
      <c r="AH99" s="1000"/>
      <c r="AI99" s="193"/>
      <c r="AJ99" s="77"/>
      <c r="AK99" s="77"/>
      <c r="AL99" s="77"/>
      <c r="AM99" s="77"/>
      <c r="AN99" s="77"/>
      <c r="AO99" s="77"/>
      <c r="AP99" s="77"/>
      <c r="AQ99" s="447"/>
      <c r="AR99" s="178"/>
      <c r="AS99" s="178"/>
      <c r="AT99" s="178"/>
      <c r="AU99" s="178"/>
      <c r="AV99" s="178"/>
      <c r="AW99" s="178"/>
      <c r="AX99" s="178"/>
      <c r="AY99" s="178"/>
      <c r="AZ99" s="178"/>
      <c r="BA99" s="178"/>
      <c r="BB99" s="178"/>
      <c r="BC99" s="178"/>
      <c r="BD99" s="178"/>
      <c r="BE99" s="178"/>
      <c r="BF99" s="178"/>
      <c r="BG99" s="178"/>
      <c r="BH99" s="178"/>
      <c r="BI99" s="147"/>
      <c r="BJ99" s="147"/>
      <c r="BK99" s="147"/>
      <c r="BL99" s="147"/>
      <c r="BO99" s="188" t="s">
        <v>441</v>
      </c>
    </row>
    <row r="100" spans="2:67" ht="13.5" customHeight="1" thickBot="1">
      <c r="B100" s="96"/>
      <c r="C100" s="932"/>
      <c r="D100" s="1063" t="s">
        <v>335</v>
      </c>
      <c r="E100" s="1064"/>
      <c r="F100" s="1064"/>
      <c r="G100" s="1064"/>
      <c r="H100" s="1064"/>
      <c r="I100" s="1064"/>
      <c r="J100" s="1064"/>
      <c r="K100" s="1064"/>
      <c r="L100" s="1064"/>
      <c r="M100" s="1064"/>
      <c r="N100" s="1064"/>
      <c r="O100" s="1064"/>
      <c r="P100" s="1064"/>
      <c r="Q100" s="1064"/>
      <c r="R100" s="1064"/>
      <c r="S100" s="1064"/>
      <c r="T100" s="1064"/>
      <c r="U100" s="1064"/>
      <c r="V100" s="1064"/>
      <c r="W100" s="1064"/>
      <c r="X100" s="1064"/>
      <c r="Y100" s="1064"/>
      <c r="Z100" s="1064"/>
      <c r="AA100" s="1064"/>
      <c r="AB100" s="1064"/>
      <c r="AC100" s="1064"/>
      <c r="AD100" s="1064"/>
      <c r="AE100" s="1064"/>
      <c r="AF100" s="1064"/>
      <c r="AG100" s="1064"/>
      <c r="AH100" s="1065"/>
      <c r="AI100" s="144"/>
      <c r="AJ100" s="77"/>
      <c r="AK100" s="77"/>
      <c r="AL100" s="77"/>
      <c r="AM100" s="77"/>
      <c r="AN100" s="77"/>
      <c r="AO100" s="77"/>
      <c r="AP100" s="77"/>
      <c r="AQ100" s="447"/>
      <c r="AR100" s="178"/>
      <c r="AS100" s="178"/>
      <c r="AT100" s="178"/>
      <c r="AU100" s="178"/>
      <c r="AV100" s="178"/>
      <c r="AW100" s="178"/>
      <c r="AX100" s="178"/>
      <c r="AY100" s="178"/>
      <c r="AZ100" s="178"/>
      <c r="BA100" s="178"/>
      <c r="BB100" s="178"/>
      <c r="BC100" s="178"/>
      <c r="BD100" s="178"/>
      <c r="BE100" s="178"/>
      <c r="BF100" s="178"/>
      <c r="BG100" s="178"/>
      <c r="BH100" s="178"/>
      <c r="BI100" s="147"/>
      <c r="BJ100" s="147"/>
      <c r="BK100" s="147"/>
      <c r="BL100" s="147"/>
      <c r="BO100" s="188" t="s">
        <v>442</v>
      </c>
    </row>
    <row r="101" spans="2:67" ht="11.25" customHeight="1">
      <c r="B101" s="96"/>
      <c r="C101" s="1125"/>
      <c r="D101" s="1045" t="s">
        <v>152</v>
      </c>
      <c r="E101" s="1046"/>
      <c r="F101" s="1046"/>
      <c r="G101" s="625"/>
      <c r="H101" s="625"/>
      <c r="I101" s="625"/>
      <c r="J101" s="625"/>
      <c r="K101" s="625"/>
      <c r="L101" s="625"/>
      <c r="M101" s="625"/>
      <c r="N101" s="625"/>
      <c r="O101" s="625"/>
      <c r="P101" s="26" t="s">
        <v>336</v>
      </c>
      <c r="Q101" s="1"/>
      <c r="R101" s="49">
        <f>IF(AND(OR(Q102="",X102="",AF102=""),OR(AND($I$6=$BD$12,$P$171&lt;&gt;"",F320&lt;&gt;""),I6=$BD$11)),"!!!","")</f>
      </c>
      <c r="S101" s="1"/>
      <c r="T101" s="1"/>
      <c r="U101" s="1"/>
      <c r="V101" s="1"/>
      <c r="W101" s="1"/>
      <c r="X101" s="1"/>
      <c r="Y101" s="1"/>
      <c r="Z101" s="1"/>
      <c r="AA101" s="1"/>
      <c r="AB101" s="1"/>
      <c r="AC101" s="1"/>
      <c r="AD101" s="1"/>
      <c r="AE101" s="1"/>
      <c r="AF101" s="1"/>
      <c r="AG101" s="1"/>
      <c r="AH101" s="2"/>
      <c r="AI101" s="12"/>
      <c r="AJ101" s="77"/>
      <c r="AK101" s="77"/>
      <c r="AL101" s="77"/>
      <c r="AM101" s="77"/>
      <c r="AN101" s="77"/>
      <c r="AO101" s="77"/>
      <c r="AP101" s="77"/>
      <c r="AQ101" s="447"/>
      <c r="AR101" s="178"/>
      <c r="AS101" s="178"/>
      <c r="AT101" s="178"/>
      <c r="AU101" s="178"/>
      <c r="AV101" s="178"/>
      <c r="AW101" s="178"/>
      <c r="AX101" s="178"/>
      <c r="AY101" s="178"/>
      <c r="AZ101" s="178"/>
      <c r="BA101" s="178"/>
      <c r="BB101" s="178"/>
      <c r="BC101" s="178"/>
      <c r="BD101" s="178"/>
      <c r="BE101" s="178"/>
      <c r="BF101" s="178"/>
      <c r="BG101" s="178"/>
      <c r="BH101" s="178"/>
      <c r="BI101" s="147"/>
      <c r="BJ101" s="147"/>
      <c r="BK101" s="147"/>
      <c r="BL101" s="147"/>
      <c r="BO101" s="188" t="s">
        <v>443</v>
      </c>
    </row>
    <row r="102" spans="2:67" ht="10.5" customHeight="1">
      <c r="B102" s="96"/>
      <c r="C102" s="1125"/>
      <c r="D102" s="1047"/>
      <c r="E102" s="1048"/>
      <c r="F102" s="1048"/>
      <c r="G102" s="941"/>
      <c r="H102" s="941"/>
      <c r="I102" s="941"/>
      <c r="J102" s="941"/>
      <c r="K102" s="941"/>
      <c r="L102" s="941"/>
      <c r="M102" s="941"/>
      <c r="N102" s="941"/>
      <c r="O102" s="941"/>
      <c r="P102" s="62"/>
      <c r="Q102" s="1053"/>
      <c r="R102" s="1054"/>
      <c r="S102" s="1054"/>
      <c r="T102" s="1054"/>
      <c r="U102" s="1054"/>
      <c r="V102" s="975"/>
      <c r="W102" s="194"/>
      <c r="X102" s="1226"/>
      <c r="Y102" s="1226"/>
      <c r="Z102" s="1226"/>
      <c r="AA102" s="1226"/>
      <c r="AB102" s="1226"/>
      <c r="AC102" s="1226"/>
      <c r="AD102" s="1226"/>
      <c r="AE102" s="427"/>
      <c r="AF102" s="1090"/>
      <c r="AG102" s="1090"/>
      <c r="AH102" s="40"/>
      <c r="AI102" s="12"/>
      <c r="AJ102" s="77"/>
      <c r="AK102" s="77"/>
      <c r="AL102" s="77"/>
      <c r="AM102" s="77"/>
      <c r="AN102" s="77"/>
      <c r="AO102" s="77"/>
      <c r="AP102" s="77"/>
      <c r="AQ102" s="447"/>
      <c r="AR102" s="178"/>
      <c r="AS102" s="178"/>
      <c r="AT102" s="178"/>
      <c r="AU102" s="178"/>
      <c r="AV102" s="178"/>
      <c r="AW102" s="178"/>
      <c r="AX102" s="178"/>
      <c r="AY102" s="178"/>
      <c r="AZ102" s="178"/>
      <c r="BA102" s="178"/>
      <c r="BB102" s="178"/>
      <c r="BC102" s="178"/>
      <c r="BD102" s="178"/>
      <c r="BE102" s="178"/>
      <c r="BF102" s="178"/>
      <c r="BG102" s="178"/>
      <c r="BH102" s="178"/>
      <c r="BI102" s="147"/>
      <c r="BJ102" s="147"/>
      <c r="BK102" s="147"/>
      <c r="BL102" s="147"/>
      <c r="BO102" s="188" t="s">
        <v>444</v>
      </c>
    </row>
    <row r="103" spans="2:67" ht="3" customHeight="1">
      <c r="B103" s="96"/>
      <c r="C103" s="1125"/>
      <c r="D103" s="1047"/>
      <c r="E103" s="1048"/>
      <c r="F103" s="1048"/>
      <c r="G103" s="941"/>
      <c r="H103" s="941"/>
      <c r="I103" s="941"/>
      <c r="J103" s="941"/>
      <c r="K103" s="941"/>
      <c r="L103" s="941"/>
      <c r="M103" s="941"/>
      <c r="N103" s="941"/>
      <c r="O103" s="941"/>
      <c r="P103" s="62"/>
      <c r="Q103" s="1093"/>
      <c r="R103" s="1094"/>
      <c r="S103" s="1094"/>
      <c r="T103" s="1094"/>
      <c r="U103" s="1094"/>
      <c r="V103" s="1095"/>
      <c r="W103" s="194"/>
      <c r="X103" s="1098"/>
      <c r="Y103" s="1099"/>
      <c r="Z103" s="1099"/>
      <c r="AA103" s="1099"/>
      <c r="AB103" s="1099"/>
      <c r="AC103" s="1099"/>
      <c r="AD103" s="1100"/>
      <c r="AE103" s="195"/>
      <c r="AF103" s="860"/>
      <c r="AG103" s="861"/>
      <c r="AH103" s="40"/>
      <c r="AI103" s="12"/>
      <c r="AJ103" s="77"/>
      <c r="AK103" s="77"/>
      <c r="AL103" s="77"/>
      <c r="AM103" s="77"/>
      <c r="AN103" s="77"/>
      <c r="AO103" s="77"/>
      <c r="AP103" s="77"/>
      <c r="AQ103" s="447"/>
      <c r="AR103" s="178"/>
      <c r="AS103" s="178"/>
      <c r="AT103" s="178"/>
      <c r="AU103" s="178"/>
      <c r="AV103" s="178"/>
      <c r="AW103" s="178"/>
      <c r="AX103" s="178"/>
      <c r="AY103" s="178"/>
      <c r="AZ103" s="178"/>
      <c r="BA103" s="178"/>
      <c r="BB103" s="178"/>
      <c r="BC103" s="178"/>
      <c r="BD103" s="178"/>
      <c r="BE103" s="178"/>
      <c r="BF103" s="178"/>
      <c r="BG103" s="178"/>
      <c r="BH103" s="178"/>
      <c r="BI103" s="147"/>
      <c r="BJ103" s="147"/>
      <c r="BK103" s="147"/>
      <c r="BL103" s="147"/>
      <c r="BO103" s="188" t="s">
        <v>445</v>
      </c>
    </row>
    <row r="104" spans="2:67" ht="4.5" customHeight="1" thickBot="1">
      <c r="B104" s="96"/>
      <c r="C104" s="1125"/>
      <c r="D104" s="640"/>
      <c r="E104" s="638"/>
      <c r="F104" s="638"/>
      <c r="G104" s="638"/>
      <c r="H104" s="638"/>
      <c r="I104" s="638"/>
      <c r="J104" s="638"/>
      <c r="K104" s="638"/>
      <c r="L104" s="638"/>
      <c r="M104" s="638"/>
      <c r="N104" s="638"/>
      <c r="O104" s="638"/>
      <c r="P104" s="196"/>
      <c r="Q104" s="50"/>
      <c r="R104" s="50"/>
      <c r="S104" s="50"/>
      <c r="T104" s="50"/>
      <c r="U104" s="50"/>
      <c r="V104" s="50"/>
      <c r="W104" s="50"/>
      <c r="X104" s="50"/>
      <c r="Y104" s="50"/>
      <c r="Z104" s="50"/>
      <c r="AA104" s="50"/>
      <c r="AB104" s="50"/>
      <c r="AC104" s="50"/>
      <c r="AD104" s="50"/>
      <c r="AE104" s="50"/>
      <c r="AF104" s="50"/>
      <c r="AG104" s="50"/>
      <c r="AH104" s="51"/>
      <c r="AI104" s="153"/>
      <c r="AJ104" s="77"/>
      <c r="AK104" s="77"/>
      <c r="AL104" s="77"/>
      <c r="AM104" s="77"/>
      <c r="AN104" s="77"/>
      <c r="AO104" s="77"/>
      <c r="AP104" s="77"/>
      <c r="AQ104" s="447"/>
      <c r="AR104" s="178"/>
      <c r="AS104" s="178"/>
      <c r="AT104" s="178"/>
      <c r="AU104" s="178"/>
      <c r="AV104" s="178"/>
      <c r="AW104" s="178"/>
      <c r="AX104" s="178"/>
      <c r="AY104" s="178"/>
      <c r="AZ104" s="178"/>
      <c r="BA104" s="178"/>
      <c r="BB104" s="178"/>
      <c r="BC104" s="178"/>
      <c r="BD104" s="178"/>
      <c r="BE104" s="178"/>
      <c r="BF104" s="178"/>
      <c r="BG104" s="178"/>
      <c r="BH104" s="178"/>
      <c r="BI104" s="147"/>
      <c r="BJ104" s="147"/>
      <c r="BK104" s="147"/>
      <c r="BL104" s="147"/>
      <c r="BO104" s="188" t="s">
        <v>446</v>
      </c>
    </row>
    <row r="105" spans="2:75" ht="10.5" customHeight="1">
      <c r="B105" s="96"/>
      <c r="C105" s="1125"/>
      <c r="D105" s="661" t="s">
        <v>154</v>
      </c>
      <c r="E105" s="1066"/>
      <c r="F105" s="1066"/>
      <c r="G105" s="568"/>
      <c r="H105" s="568"/>
      <c r="I105" s="568"/>
      <c r="J105" s="568"/>
      <c r="K105" s="568"/>
      <c r="L105" s="568"/>
      <c r="M105" s="568"/>
      <c r="N105" s="568"/>
      <c r="O105" s="568"/>
      <c r="P105" s="26" t="s">
        <v>337</v>
      </c>
      <c r="Q105" s="1"/>
      <c r="R105" s="49">
        <f>IF(AND(Q106="",Q108="",Q110="",Q112="",X106="",X108="",X110="",AD106="",X112="",OR(AND($I$6=$BD$12,$P$171&lt;&gt;"",F320&lt;&gt;""),I6=$BD$11)),"!!!","")</f>
      </c>
      <c r="S105" s="1"/>
      <c r="T105" s="1"/>
      <c r="U105" s="1"/>
      <c r="V105" s="1"/>
      <c r="W105" s="1"/>
      <c r="X105" s="1"/>
      <c r="Y105" s="1"/>
      <c r="Z105" s="1"/>
      <c r="AA105" s="1"/>
      <c r="AB105" s="1"/>
      <c r="AC105" s="1"/>
      <c r="AD105" s="1"/>
      <c r="AE105" s="1"/>
      <c r="AF105" s="1"/>
      <c r="AG105" s="1"/>
      <c r="AH105" s="2"/>
      <c r="AI105" s="12"/>
      <c r="AJ105" s="77"/>
      <c r="AK105" s="77"/>
      <c r="AL105" s="77"/>
      <c r="AM105" s="77"/>
      <c r="AN105" s="77"/>
      <c r="AO105" s="77"/>
      <c r="AP105" s="77"/>
      <c r="AQ105" s="447"/>
      <c r="AR105" s="178"/>
      <c r="AS105" s="178"/>
      <c r="AT105" s="178"/>
      <c r="AU105" s="178"/>
      <c r="AV105" s="178"/>
      <c r="AW105" s="178"/>
      <c r="AX105" s="178"/>
      <c r="AY105" s="178"/>
      <c r="AZ105" s="178"/>
      <c r="BA105" s="178"/>
      <c r="BB105" s="178"/>
      <c r="BC105" s="178"/>
      <c r="BD105" s="178"/>
      <c r="BE105" s="178"/>
      <c r="BF105" s="178"/>
      <c r="BG105" s="178"/>
      <c r="BH105" s="178"/>
      <c r="BI105" s="147"/>
      <c r="BJ105" s="147"/>
      <c r="BK105" s="147"/>
      <c r="BL105" s="147"/>
      <c r="BO105" s="188" t="s">
        <v>447</v>
      </c>
      <c r="BV105" s="182" t="str">
        <f>IF(OR($Q106="X",$Q108="X",$Q110="X",$Q112="X",$X106="X",$X108="X",$X112="X"),"","X")</f>
        <v>X</v>
      </c>
      <c r="BW105" s="182" t="str">
        <f>IF(OR($Q106="X",$Q108="X",$Q110="X",$Q112="X",$X106="X",$X108="X",$X110="X"),"","X")</f>
        <v>X</v>
      </c>
    </row>
    <row r="106" spans="2:73" ht="12.75" customHeight="1" thickBot="1">
      <c r="B106" s="96"/>
      <c r="C106" s="1125"/>
      <c r="D106" s="1067"/>
      <c r="E106" s="1068"/>
      <c r="F106" s="1068"/>
      <c r="G106" s="1068"/>
      <c r="H106" s="1068"/>
      <c r="I106" s="1068"/>
      <c r="J106" s="1068"/>
      <c r="K106" s="1068"/>
      <c r="L106" s="1068"/>
      <c r="M106" s="1068"/>
      <c r="N106" s="1068"/>
      <c r="O106" s="1068"/>
      <c r="P106" s="107"/>
      <c r="Q106" s="197"/>
      <c r="R106" s="198" t="s">
        <v>156</v>
      </c>
      <c r="S106" s="129"/>
      <c r="T106" s="129"/>
      <c r="U106" s="129"/>
      <c r="V106" s="129"/>
      <c r="W106" s="129"/>
      <c r="X106" s="197"/>
      <c r="Y106" s="198" t="s">
        <v>160</v>
      </c>
      <c r="Z106" s="33"/>
      <c r="AA106" s="33"/>
      <c r="AB106" s="33"/>
      <c r="AC106" s="33"/>
      <c r="AD106" s="197"/>
      <c r="AE106" s="198" t="s">
        <v>22</v>
      </c>
      <c r="AG106" s="33"/>
      <c r="AH106" s="108"/>
      <c r="AI106" s="9"/>
      <c r="AJ106" s="77"/>
      <c r="AK106" s="77"/>
      <c r="AL106" s="77"/>
      <c r="AM106" s="77"/>
      <c r="AN106" s="77"/>
      <c r="AO106" s="77"/>
      <c r="AP106" s="77"/>
      <c r="AQ106" s="447"/>
      <c r="AR106" s="178"/>
      <c r="AS106" s="178"/>
      <c r="AT106" s="178"/>
      <c r="AU106" s="178"/>
      <c r="AV106" s="178"/>
      <c r="BG106" s="178"/>
      <c r="BH106" s="178"/>
      <c r="BI106" s="147"/>
      <c r="BJ106" s="147"/>
      <c r="BK106" s="147"/>
      <c r="BL106" s="147"/>
      <c r="BP106" s="182" t="str">
        <f>IF(OR($Q108="X",$Q110="X",$Q112="X",$X106="X",$X108="X",$X110="X",$X112="X"),"","X")</f>
        <v>X</v>
      </c>
      <c r="BQ106" s="182" t="str">
        <f>IF(OR($Q106="X",$Q110="X",$Q112="X",$X106="X",$X108="X",$X110="X",$X112="X"),"","X")</f>
        <v>X</v>
      </c>
      <c r="BR106" s="182" t="str">
        <f>IF(OR($Q106="X",$Q108="X",$Q112="X",$X106="X",$X108="X",$X110="X",$X112="X"),"","X")</f>
        <v>X</v>
      </c>
      <c r="BS106" s="182" t="str">
        <f>IF(OR($Q106="X",$Q108="X",$Q110="X",$X106="X",$X108="X",$X110="X",$X112="X"),"","X")</f>
        <v>X</v>
      </c>
      <c r="BT106" s="182" t="str">
        <f>IF(OR($Q106="X",$Q108="X",$Q110="X",$Q112="X",$X108="X",$X110="X",$X112="X"),"","X")</f>
        <v>X</v>
      </c>
      <c r="BU106" s="182" t="str">
        <f>IF(OR($Q106="X",$Q108="X",$Q110="X",$Q112="X",$X106="X",$X110="X",$X112="X"),"","X")</f>
        <v>X</v>
      </c>
    </row>
    <row r="107" spans="2:64" ht="5.25" customHeight="1">
      <c r="B107" s="96"/>
      <c r="C107" s="1125"/>
      <c r="D107" s="1067"/>
      <c r="E107" s="1068"/>
      <c r="F107" s="1068"/>
      <c r="G107" s="1068"/>
      <c r="H107" s="1068"/>
      <c r="I107" s="1068"/>
      <c r="J107" s="1068"/>
      <c r="K107" s="1068"/>
      <c r="L107" s="1068"/>
      <c r="M107" s="1068"/>
      <c r="N107" s="1068"/>
      <c r="O107" s="1068"/>
      <c r="P107" s="48"/>
      <c r="Q107" s="56"/>
      <c r="R107" s="33"/>
      <c r="S107" s="129"/>
      <c r="T107" s="129"/>
      <c r="U107" s="129"/>
      <c r="V107" s="129"/>
      <c r="W107" s="129"/>
      <c r="X107" s="33"/>
      <c r="Y107" s="33"/>
      <c r="Z107" s="33"/>
      <c r="AA107" s="33"/>
      <c r="AB107" s="33"/>
      <c r="AC107" s="33"/>
      <c r="AD107" s="33"/>
      <c r="AE107" s="33"/>
      <c r="AF107" s="33"/>
      <c r="AG107" s="33"/>
      <c r="AH107" s="108"/>
      <c r="AI107" s="9"/>
      <c r="AJ107" s="77"/>
      <c r="AK107" s="77"/>
      <c r="AL107" s="77"/>
      <c r="AM107" s="77"/>
      <c r="AN107" s="77"/>
      <c r="AO107" s="77"/>
      <c r="AP107" s="77"/>
      <c r="AQ107" s="447"/>
      <c r="AR107" s="178"/>
      <c r="AS107" s="178"/>
      <c r="AT107" s="178"/>
      <c r="AU107" s="178"/>
      <c r="AV107" s="178"/>
      <c r="BG107" s="178"/>
      <c r="BH107" s="178"/>
      <c r="BI107" s="147"/>
      <c r="BJ107" s="147"/>
      <c r="BK107" s="147"/>
      <c r="BL107" s="147"/>
    </row>
    <row r="108" spans="2:64" ht="12.75" customHeight="1" thickBot="1">
      <c r="B108" s="96"/>
      <c r="C108" s="1125"/>
      <c r="D108" s="1067"/>
      <c r="E108" s="1068"/>
      <c r="F108" s="1068"/>
      <c r="G108" s="1068"/>
      <c r="H108" s="1068"/>
      <c r="I108" s="1068"/>
      <c r="J108" s="1068"/>
      <c r="K108" s="1068"/>
      <c r="L108" s="1068"/>
      <c r="M108" s="1068"/>
      <c r="N108" s="1068"/>
      <c r="O108" s="1068"/>
      <c r="P108" s="48"/>
      <c r="Q108" s="197"/>
      <c r="R108" s="198" t="s">
        <v>157</v>
      </c>
      <c r="S108" s="129"/>
      <c r="T108" s="129"/>
      <c r="U108" s="129"/>
      <c r="V108" s="129"/>
      <c r="W108" s="129"/>
      <c r="X108" s="197"/>
      <c r="Y108" s="198" t="s">
        <v>161</v>
      </c>
      <c r="Z108" s="33"/>
      <c r="AA108" s="33"/>
      <c r="AB108" s="33"/>
      <c r="AC108" s="33"/>
      <c r="AD108" s="33"/>
      <c r="AE108" s="33"/>
      <c r="AF108" s="33"/>
      <c r="AG108" s="33"/>
      <c r="AH108" s="108"/>
      <c r="AI108" s="9"/>
      <c r="AJ108" s="77"/>
      <c r="AK108" s="77"/>
      <c r="AL108" s="77"/>
      <c r="AM108" s="77"/>
      <c r="AN108" s="77"/>
      <c r="AO108" s="77"/>
      <c r="AP108" s="77"/>
      <c r="AQ108" s="447"/>
      <c r="AR108" s="178"/>
      <c r="AS108" s="178"/>
      <c r="AT108" s="178"/>
      <c r="AU108" s="178"/>
      <c r="AV108" s="178"/>
      <c r="BG108" s="178"/>
      <c r="BH108" s="178"/>
      <c r="BI108" s="147"/>
      <c r="BJ108" s="147"/>
      <c r="BK108" s="147"/>
      <c r="BL108" s="147"/>
    </row>
    <row r="109" spans="2:64" ht="5.25" customHeight="1">
      <c r="B109" s="96"/>
      <c r="C109" s="1125"/>
      <c r="D109" s="1067"/>
      <c r="E109" s="1068"/>
      <c r="F109" s="1068"/>
      <c r="G109" s="1068"/>
      <c r="H109" s="1068"/>
      <c r="I109" s="1068"/>
      <c r="J109" s="1068"/>
      <c r="K109" s="1068"/>
      <c r="L109" s="1068"/>
      <c r="M109" s="1068"/>
      <c r="N109" s="1068"/>
      <c r="O109" s="1068"/>
      <c r="P109" s="48"/>
      <c r="Q109" s="56"/>
      <c r="R109" s="33"/>
      <c r="S109" s="129"/>
      <c r="T109" s="129"/>
      <c r="U109" s="129"/>
      <c r="V109" s="129"/>
      <c r="W109" s="129"/>
      <c r="X109" s="33"/>
      <c r="Y109" s="33"/>
      <c r="Z109" s="33"/>
      <c r="AA109" s="33"/>
      <c r="AB109" s="33"/>
      <c r="AC109" s="33"/>
      <c r="AD109" s="33"/>
      <c r="AE109" s="33"/>
      <c r="AF109" s="33"/>
      <c r="AG109" s="33"/>
      <c r="AH109" s="108"/>
      <c r="AI109" s="9"/>
      <c r="AJ109" s="77"/>
      <c r="AK109" s="77"/>
      <c r="AL109" s="77"/>
      <c r="AM109" s="77"/>
      <c r="AN109" s="77"/>
      <c r="AO109" s="77"/>
      <c r="AP109" s="77"/>
      <c r="AQ109" s="447"/>
      <c r="AR109" s="178"/>
      <c r="AS109" s="178"/>
      <c r="AT109" s="178"/>
      <c r="AU109" s="178"/>
      <c r="AV109" s="178"/>
      <c r="BG109" s="178"/>
      <c r="BH109" s="178"/>
      <c r="BI109" s="147"/>
      <c r="BJ109" s="147"/>
      <c r="BK109" s="147"/>
      <c r="BL109" s="147"/>
    </row>
    <row r="110" spans="2:64" ht="12.75" customHeight="1" thickBot="1">
      <c r="B110" s="96"/>
      <c r="C110" s="1125"/>
      <c r="D110" s="1067"/>
      <c r="E110" s="1068"/>
      <c r="F110" s="1068"/>
      <c r="G110" s="1068"/>
      <c r="H110" s="1068"/>
      <c r="I110" s="1068"/>
      <c r="J110" s="1068"/>
      <c r="K110" s="1068"/>
      <c r="L110" s="1068"/>
      <c r="M110" s="1068"/>
      <c r="N110" s="1068"/>
      <c r="O110" s="1068"/>
      <c r="P110" s="48"/>
      <c r="Q110" s="197"/>
      <c r="R110" s="198" t="s">
        <v>158</v>
      </c>
      <c r="S110" s="129"/>
      <c r="T110" s="129"/>
      <c r="U110" s="129"/>
      <c r="V110" s="129"/>
      <c r="W110" s="129"/>
      <c r="X110" s="199"/>
      <c r="Y110" s="1044" t="s">
        <v>448</v>
      </c>
      <c r="Z110" s="919"/>
      <c r="AA110" s="919"/>
      <c r="AB110" s="919"/>
      <c r="AC110" s="919"/>
      <c r="AD110" s="919"/>
      <c r="AE110" s="919"/>
      <c r="AF110" s="919"/>
      <c r="AG110" s="919"/>
      <c r="AH110" s="108"/>
      <c r="AI110" s="12"/>
      <c r="AJ110" s="77"/>
      <c r="AK110" s="77"/>
      <c r="AL110" s="77"/>
      <c r="AM110" s="77"/>
      <c r="AN110" s="77"/>
      <c r="AO110" s="77"/>
      <c r="AP110" s="77"/>
      <c r="AQ110" s="447"/>
      <c r="AR110" s="178"/>
      <c r="AS110" s="178"/>
      <c r="AT110" s="178"/>
      <c r="AU110" s="178"/>
      <c r="AV110" s="178"/>
      <c r="BG110" s="178"/>
      <c r="BH110" s="178"/>
      <c r="BI110" s="147"/>
      <c r="BJ110" s="147"/>
      <c r="BK110" s="147"/>
      <c r="BL110" s="147"/>
    </row>
    <row r="111" spans="2:64" ht="5.25" customHeight="1">
      <c r="B111" s="96"/>
      <c r="C111" s="1125"/>
      <c r="D111" s="1067"/>
      <c r="E111" s="1068"/>
      <c r="F111" s="1068"/>
      <c r="G111" s="1068"/>
      <c r="H111" s="1068"/>
      <c r="I111" s="1068"/>
      <c r="J111" s="1068"/>
      <c r="K111" s="1068"/>
      <c r="L111" s="1068"/>
      <c r="M111" s="1068"/>
      <c r="N111" s="1068"/>
      <c r="O111" s="1068"/>
      <c r="P111" s="48"/>
      <c r="Q111" s="56"/>
      <c r="R111" s="33"/>
      <c r="S111" s="129"/>
      <c r="T111" s="129"/>
      <c r="U111" s="129"/>
      <c r="V111" s="129"/>
      <c r="W111" s="129"/>
      <c r="X111" s="33"/>
      <c r="Y111" s="919"/>
      <c r="Z111" s="919"/>
      <c r="AA111" s="919"/>
      <c r="AB111" s="919"/>
      <c r="AC111" s="919"/>
      <c r="AD111" s="919"/>
      <c r="AE111" s="919"/>
      <c r="AF111" s="919"/>
      <c r="AG111" s="919"/>
      <c r="AH111" s="108"/>
      <c r="AI111" s="12"/>
      <c r="AJ111" s="447"/>
      <c r="AK111" s="77"/>
      <c r="AL111" s="77"/>
      <c r="AM111" s="77"/>
      <c r="BG111" s="147"/>
      <c r="BH111" s="147"/>
      <c r="BI111" s="147"/>
      <c r="BJ111" s="147"/>
      <c r="BK111" s="147"/>
      <c r="BL111" s="147"/>
    </row>
    <row r="112" spans="2:65" ht="12.75" customHeight="1" thickBot="1">
      <c r="B112" s="96"/>
      <c r="C112" s="1125"/>
      <c r="D112" s="1067"/>
      <c r="E112" s="1068"/>
      <c r="F112" s="1068"/>
      <c r="G112" s="1068"/>
      <c r="H112" s="1068"/>
      <c r="I112" s="1068"/>
      <c r="J112" s="1068"/>
      <c r="K112" s="1068"/>
      <c r="L112" s="1068"/>
      <c r="M112" s="1068"/>
      <c r="N112" s="1068"/>
      <c r="O112" s="1068"/>
      <c r="P112" s="48"/>
      <c r="Q112" s="197"/>
      <c r="R112" s="198" t="s">
        <v>159</v>
      </c>
      <c r="S112" s="129"/>
      <c r="T112" s="129"/>
      <c r="U112" s="129"/>
      <c r="V112" s="129"/>
      <c r="W112" s="129"/>
      <c r="X112" s="197"/>
      <c r="Y112" s="198" t="s">
        <v>162</v>
      </c>
      <c r="Z112" s="33"/>
      <c r="AA112" s="33"/>
      <c r="AB112" s="33"/>
      <c r="AC112" s="33"/>
      <c r="AD112" s="33"/>
      <c r="AE112" s="33"/>
      <c r="AF112" s="33"/>
      <c r="AG112" s="33"/>
      <c r="AH112" s="108"/>
      <c r="AI112" s="9"/>
      <c r="AJ112" s="77"/>
      <c r="AK112" s="77"/>
      <c r="AL112" s="77"/>
      <c r="AM112" s="77"/>
      <c r="BG112" s="147"/>
      <c r="BH112" s="147"/>
      <c r="BI112" s="147"/>
      <c r="BJ112" s="147"/>
      <c r="BK112" s="147"/>
      <c r="BL112" s="147"/>
      <c r="BM112" s="147"/>
    </row>
    <row r="113" spans="2:65" ht="9" customHeight="1" thickBot="1">
      <c r="B113" s="96"/>
      <c r="C113" s="1125"/>
      <c r="D113" s="570"/>
      <c r="E113" s="571"/>
      <c r="F113" s="571"/>
      <c r="G113" s="571"/>
      <c r="H113" s="571"/>
      <c r="I113" s="571"/>
      <c r="J113" s="571"/>
      <c r="K113" s="571"/>
      <c r="L113" s="571"/>
      <c r="M113" s="571"/>
      <c r="N113" s="571"/>
      <c r="O113" s="571"/>
      <c r="P113" s="38"/>
      <c r="Q113" s="36"/>
      <c r="R113" s="200"/>
      <c r="S113" s="200"/>
      <c r="T113" s="200"/>
      <c r="U113" s="200"/>
      <c r="V113" s="200"/>
      <c r="W113" s="200"/>
      <c r="X113" s="200"/>
      <c r="Y113" s="200"/>
      <c r="Z113" s="200"/>
      <c r="AA113" s="200"/>
      <c r="AB113" s="200"/>
      <c r="AC113" s="200"/>
      <c r="AD113" s="200"/>
      <c r="AE113" s="200"/>
      <c r="AF113" s="200"/>
      <c r="AG113" s="200"/>
      <c r="AH113" s="201"/>
      <c r="AI113" s="98"/>
      <c r="AJ113" s="77"/>
      <c r="AK113" s="77"/>
      <c r="AL113" s="77"/>
      <c r="AM113" s="77"/>
      <c r="BC113" s="100"/>
      <c r="BD113" s="100"/>
      <c r="BE113" s="147"/>
      <c r="BF113" s="147"/>
      <c r="BG113" s="147"/>
      <c r="BH113" s="147"/>
      <c r="BI113" s="147"/>
      <c r="BJ113" s="147"/>
      <c r="BK113" s="147"/>
      <c r="BL113" s="147"/>
      <c r="BM113" s="147"/>
    </row>
    <row r="114" spans="2:65" ht="9.75" customHeight="1">
      <c r="B114" s="96"/>
      <c r="C114" s="1125"/>
      <c r="D114" s="852" t="s">
        <v>163</v>
      </c>
      <c r="E114" s="853"/>
      <c r="F114" s="853"/>
      <c r="G114" s="614"/>
      <c r="H114" s="614"/>
      <c r="I114" s="614"/>
      <c r="J114" s="614"/>
      <c r="K114" s="614"/>
      <c r="L114" s="614"/>
      <c r="M114" s="614"/>
      <c r="N114" s="614"/>
      <c r="O114" s="614"/>
      <c r="P114" s="26" t="s">
        <v>338</v>
      </c>
      <c r="Q114" s="1"/>
      <c r="R114" s="49">
        <f>IF(AND(P115="",OR(AND($I$6=$BD$12,$P$171&lt;&gt;"",F320&lt;&gt;""),I6=$BD$11)),"!!!","")</f>
      </c>
      <c r="S114" s="1"/>
      <c r="T114" s="1"/>
      <c r="U114" s="1"/>
      <c r="V114" s="1"/>
      <c r="W114" s="1"/>
      <c r="X114" s="1"/>
      <c r="Y114" s="1"/>
      <c r="Z114" s="1"/>
      <c r="AA114" s="1"/>
      <c r="AB114" s="1"/>
      <c r="AC114" s="1"/>
      <c r="AD114" s="1"/>
      <c r="AE114" s="1"/>
      <c r="AF114" s="1"/>
      <c r="AG114" s="1"/>
      <c r="AH114" s="2"/>
      <c r="AI114" s="12"/>
      <c r="AJ114" s="77"/>
      <c r="AK114" s="77"/>
      <c r="AL114" s="77"/>
      <c r="AM114" s="77"/>
      <c r="BC114" s="100"/>
      <c r="BD114" s="100"/>
      <c r="BE114" s="147"/>
      <c r="BF114" s="147"/>
      <c r="BG114" s="147"/>
      <c r="BH114" s="147"/>
      <c r="BI114" s="147"/>
      <c r="BJ114" s="147"/>
      <c r="BK114" s="147"/>
      <c r="BL114" s="147"/>
      <c r="BM114" s="147"/>
    </row>
    <row r="115" spans="2:65" ht="21" customHeight="1" thickBot="1">
      <c r="B115" s="96"/>
      <c r="C115" s="1125"/>
      <c r="D115" s="854"/>
      <c r="E115" s="616"/>
      <c r="F115" s="616"/>
      <c r="G115" s="616"/>
      <c r="H115" s="616"/>
      <c r="I115" s="616"/>
      <c r="J115" s="616"/>
      <c r="K115" s="616"/>
      <c r="L115" s="616"/>
      <c r="M115" s="616"/>
      <c r="N115" s="616"/>
      <c r="O115" s="616"/>
      <c r="P115" s="1069"/>
      <c r="Q115" s="1070"/>
      <c r="R115" s="1070"/>
      <c r="S115" s="1070"/>
      <c r="T115" s="1070"/>
      <c r="U115" s="1070"/>
      <c r="V115" s="1070"/>
      <c r="W115" s="1070"/>
      <c r="X115" s="1070"/>
      <c r="Y115" s="1070"/>
      <c r="Z115" s="1070"/>
      <c r="AA115" s="1070"/>
      <c r="AB115" s="1070"/>
      <c r="AC115" s="1070"/>
      <c r="AD115" s="1070"/>
      <c r="AE115" s="1070"/>
      <c r="AF115" s="1070"/>
      <c r="AG115" s="1070"/>
      <c r="AH115" s="1071"/>
      <c r="AI115" s="153"/>
      <c r="AJ115" s="77"/>
      <c r="AK115" s="77"/>
      <c r="AL115" s="77"/>
      <c r="AM115" s="77"/>
      <c r="BC115" s="100"/>
      <c r="BD115" s="100"/>
      <c r="BE115" s="147"/>
      <c r="BF115" s="147"/>
      <c r="BG115" s="147"/>
      <c r="BH115" s="147"/>
      <c r="BI115" s="147"/>
      <c r="BJ115" s="147"/>
      <c r="BK115" s="147"/>
      <c r="BL115" s="147"/>
      <c r="BM115" s="147"/>
    </row>
    <row r="116" spans="2:65" ht="10.5" customHeight="1">
      <c r="B116" s="96"/>
      <c r="C116" s="1125"/>
      <c r="D116" s="852" t="s">
        <v>165</v>
      </c>
      <c r="E116" s="853"/>
      <c r="F116" s="853"/>
      <c r="G116" s="614"/>
      <c r="H116" s="614"/>
      <c r="I116" s="614"/>
      <c r="J116" s="614"/>
      <c r="K116" s="614"/>
      <c r="L116" s="614"/>
      <c r="M116" s="614"/>
      <c r="N116" s="614"/>
      <c r="O116" s="614"/>
      <c r="P116" s="26" t="s">
        <v>339</v>
      </c>
      <c r="Q116" s="1"/>
      <c r="R116" s="1"/>
      <c r="S116" s="49">
        <f>IF(AND(OR(Q117="",S117="",U117=""),OR(AND($I$6=$BD$12,$P$171&lt;&gt;"",F320&lt;&gt;""),I6=$BD$11)),"!!!","")</f>
      </c>
      <c r="T116" s="1"/>
      <c r="U116" s="1"/>
      <c r="V116" s="122"/>
      <c r="W116" s="26" t="s">
        <v>340</v>
      </c>
      <c r="X116" s="1"/>
      <c r="Y116" s="1"/>
      <c r="Z116" s="49"/>
      <c r="AA116" s="55">
        <f>IF(AND(OR(X117="",Z117=""),OR(AND($I$6=$BD$12,$P$171&lt;&gt;"",F320&lt;&gt;""),$I$6=$BD$11,)),"!!!","")</f>
      </c>
      <c r="AB116" s="26" t="s">
        <v>341</v>
      </c>
      <c r="AC116" s="43"/>
      <c r="AD116" s="1"/>
      <c r="AE116" s="49">
        <f>IF(AND(OR(AC117="",AE117="",AG117=""),OR(AND($I$6=$BD$12,$P$171&lt;&gt;"",F320&lt;&gt;""),I6=$BD$11)),"!!!","")</f>
      </c>
      <c r="AF116" s="1"/>
      <c r="AG116" s="1"/>
      <c r="AH116" s="2"/>
      <c r="AI116" s="9"/>
      <c r="AJ116" s="77"/>
      <c r="AK116" s="77"/>
      <c r="AL116" s="77"/>
      <c r="AM116" s="77"/>
      <c r="BC116" s="100"/>
      <c r="BD116" s="100"/>
      <c r="BE116" s="147"/>
      <c r="BF116" s="147"/>
      <c r="BG116" s="147"/>
      <c r="BH116" s="147"/>
      <c r="BI116" s="147"/>
      <c r="BJ116" s="147"/>
      <c r="BK116" s="147"/>
      <c r="BL116" s="147"/>
      <c r="BM116" s="147"/>
    </row>
    <row r="117" spans="2:84" ht="12.75" customHeight="1">
      <c r="B117" s="96"/>
      <c r="C117" s="1125"/>
      <c r="D117" s="1074"/>
      <c r="E117" s="1075"/>
      <c r="F117" s="1075"/>
      <c r="G117" s="1076"/>
      <c r="H117" s="1076"/>
      <c r="I117" s="1076"/>
      <c r="J117" s="1076"/>
      <c r="K117" s="1076"/>
      <c r="L117" s="1076"/>
      <c r="M117" s="1076"/>
      <c r="N117" s="1076"/>
      <c r="O117" s="1076"/>
      <c r="P117" s="398"/>
      <c r="Q117" s="428"/>
      <c r="R117" s="399"/>
      <c r="S117" s="428"/>
      <c r="T117" s="399"/>
      <c r="U117" s="428"/>
      <c r="V117" s="400"/>
      <c r="W117" s="205"/>
      <c r="X117" s="428"/>
      <c r="Y117" s="399"/>
      <c r="Z117" s="428"/>
      <c r="AA117" s="204"/>
      <c r="AB117" s="156"/>
      <c r="AC117" s="428"/>
      <c r="AD117" s="401"/>
      <c r="AE117" s="428"/>
      <c r="AF117" s="399"/>
      <c r="AG117" s="428"/>
      <c r="AH117" s="108"/>
      <c r="AI117" s="123"/>
      <c r="AJ117" s="77"/>
      <c r="AK117" s="77"/>
      <c r="AL117" s="77"/>
      <c r="AM117" s="77"/>
      <c r="BC117" s="100"/>
      <c r="BD117" s="100"/>
      <c r="BE117" s="147"/>
      <c r="BF117" s="147"/>
      <c r="BG117" s="147"/>
      <c r="BH117" s="147"/>
      <c r="BI117" s="147"/>
      <c r="BJ117" s="147"/>
      <c r="BK117" s="147"/>
      <c r="BL117" s="147"/>
      <c r="BM117" s="147"/>
      <c r="BN117" s="203"/>
      <c r="BO117" s="203"/>
      <c r="BV117" s="203"/>
      <c r="BW117" s="203"/>
      <c r="BX117" s="203"/>
      <c r="BY117" s="203"/>
      <c r="BZ117" s="206"/>
      <c r="CA117" s="206"/>
      <c r="CB117" s="206"/>
      <c r="CC117" s="206"/>
      <c r="CD117" s="206"/>
      <c r="CE117" s="206"/>
      <c r="CF117" s="206"/>
    </row>
    <row r="118" spans="1:84" s="206" customFormat="1" ht="9.75" customHeight="1" thickBot="1">
      <c r="A118" s="85"/>
      <c r="B118" s="207"/>
      <c r="C118" s="1126"/>
      <c r="D118" s="854"/>
      <c r="E118" s="616"/>
      <c r="F118" s="616"/>
      <c r="G118" s="616"/>
      <c r="H118" s="616"/>
      <c r="I118" s="616"/>
      <c r="J118" s="616"/>
      <c r="K118" s="616"/>
      <c r="L118" s="616"/>
      <c r="M118" s="616"/>
      <c r="N118" s="616"/>
      <c r="O118" s="616"/>
      <c r="P118" s="29"/>
      <c r="Q118" s="208" t="s">
        <v>286</v>
      </c>
      <c r="R118" s="209"/>
      <c r="S118" s="208" t="s">
        <v>284</v>
      </c>
      <c r="T118" s="30"/>
      <c r="U118" s="208" t="s">
        <v>285</v>
      </c>
      <c r="V118" s="210"/>
      <c r="W118" s="29"/>
      <c r="X118" s="208" t="s">
        <v>287</v>
      </c>
      <c r="Y118" s="30"/>
      <c r="Z118" s="208" t="s">
        <v>285</v>
      </c>
      <c r="AA118" s="211"/>
      <c r="AB118" s="29"/>
      <c r="AC118" s="212" t="s">
        <v>285</v>
      </c>
      <c r="AD118" s="30"/>
      <c r="AE118" s="208" t="s">
        <v>287</v>
      </c>
      <c r="AF118" s="208"/>
      <c r="AG118" s="211" t="s">
        <v>288</v>
      </c>
      <c r="AH118" s="31"/>
      <c r="AI118" s="165"/>
      <c r="AJ118" s="77"/>
      <c r="AK118" s="77"/>
      <c r="AL118" s="77"/>
      <c r="AM118" s="77"/>
      <c r="AN118" s="437"/>
      <c r="AO118" s="437"/>
      <c r="AP118" s="437"/>
      <c r="AQ118" s="437"/>
      <c r="AR118" s="90"/>
      <c r="AS118" s="90"/>
      <c r="AT118" s="90"/>
      <c r="AU118" s="90"/>
      <c r="AV118" s="90"/>
      <c r="AW118" s="90"/>
      <c r="AX118" s="90"/>
      <c r="AY118" s="90"/>
      <c r="AZ118" s="90"/>
      <c r="BA118" s="90"/>
      <c r="BB118" s="90"/>
      <c r="BC118" s="100"/>
      <c r="BD118" s="100"/>
      <c r="BE118" s="147"/>
      <c r="BF118" s="147"/>
      <c r="BG118" s="147"/>
      <c r="BH118" s="147"/>
      <c r="BI118" s="147"/>
      <c r="BJ118" s="147"/>
      <c r="BK118" s="147"/>
      <c r="BL118" s="147"/>
      <c r="BM118" s="147"/>
      <c r="BN118" s="91"/>
      <c r="BO118" s="91"/>
      <c r="BP118" s="203"/>
      <c r="BQ118" s="203"/>
      <c r="BR118" s="203"/>
      <c r="BS118" s="203"/>
      <c r="BT118" s="203"/>
      <c r="BU118" s="203"/>
      <c r="BV118" s="91"/>
      <c r="BW118" s="91"/>
      <c r="BX118" s="91"/>
      <c r="BY118" s="91"/>
      <c r="BZ118" s="92"/>
      <c r="CA118" s="92"/>
      <c r="CB118" s="92"/>
      <c r="CC118" s="92"/>
      <c r="CD118" s="92"/>
      <c r="CE118" s="92"/>
      <c r="CF118" s="92"/>
    </row>
    <row r="119" spans="2:63" ht="15.75" customHeight="1">
      <c r="B119" s="96"/>
      <c r="C119" s="45" t="s">
        <v>166</v>
      </c>
      <c r="D119" s="1072" t="s">
        <v>167</v>
      </c>
      <c r="E119" s="1072"/>
      <c r="F119" s="1072"/>
      <c r="G119" s="1072"/>
      <c r="H119" s="1072"/>
      <c r="I119" s="1072"/>
      <c r="J119" s="1072"/>
      <c r="K119" s="1072"/>
      <c r="L119" s="1072"/>
      <c r="M119" s="1072"/>
      <c r="N119" s="1072"/>
      <c r="O119" s="1072"/>
      <c r="P119" s="1072"/>
      <c r="Q119" s="1072"/>
      <c r="R119" s="1072"/>
      <c r="S119" s="1072"/>
      <c r="T119" s="1072"/>
      <c r="U119" s="1072"/>
      <c r="V119" s="1072"/>
      <c r="W119" s="1072"/>
      <c r="X119" s="1072"/>
      <c r="Y119" s="1072"/>
      <c r="Z119" s="1072"/>
      <c r="AA119" s="1072"/>
      <c r="AB119" s="1072"/>
      <c r="AC119" s="1072"/>
      <c r="AD119" s="1072"/>
      <c r="AE119" s="1072"/>
      <c r="AF119" s="1072"/>
      <c r="AG119" s="1072"/>
      <c r="AH119" s="1073"/>
      <c r="AI119" s="213"/>
      <c r="AJ119" s="77"/>
      <c r="AK119" s="77"/>
      <c r="AL119" s="77"/>
      <c r="AM119" s="77"/>
      <c r="BC119" s="100"/>
      <c r="BD119" s="100"/>
      <c r="BE119" s="147"/>
      <c r="BF119" s="147"/>
      <c r="BG119" s="147"/>
      <c r="BH119" s="147"/>
      <c r="BI119" s="147"/>
      <c r="BJ119" s="147"/>
      <c r="BK119" s="147"/>
    </row>
    <row r="120" spans="2:63" ht="14.25" customHeight="1" thickBot="1">
      <c r="B120" s="96"/>
      <c r="C120" s="70" t="s">
        <v>168</v>
      </c>
      <c r="D120" s="214" t="s">
        <v>169</v>
      </c>
      <c r="E120" s="214"/>
      <c r="F120" s="214"/>
      <c r="G120" s="214"/>
      <c r="H120" s="214"/>
      <c r="I120" s="214"/>
      <c r="J120" s="214"/>
      <c r="K120" s="214"/>
      <c r="L120" s="214"/>
      <c r="M120" s="214"/>
      <c r="N120" s="214"/>
      <c r="O120" s="214"/>
      <c r="P120" s="215">
        <f>IF(AND(AND(P123="",P126="",P128="",P136="",P139="",P145="",U145="",P147="",U147="",P150="",U150="",P152="",U152="",P159="",U159="",P161="",U161="",P163="",U163="",P168="",P130="",P154="",U154=""),OR(AND($I$6=$BD$12,F320&lt;&gt;""),I6=$BD$11)),"!!!","")</f>
      </c>
      <c r="Q120" s="214"/>
      <c r="R120" s="214"/>
      <c r="S120" s="214"/>
      <c r="T120" s="214"/>
      <c r="U120" s="214"/>
      <c r="V120" s="214"/>
      <c r="W120" s="214"/>
      <c r="X120" s="214"/>
      <c r="Y120" s="214"/>
      <c r="Z120" s="214"/>
      <c r="AA120" s="214"/>
      <c r="AB120" s="214"/>
      <c r="AC120" s="214"/>
      <c r="AD120" s="214"/>
      <c r="AE120" s="214"/>
      <c r="AF120" s="214"/>
      <c r="AG120" s="214"/>
      <c r="AH120" s="216"/>
      <c r="AI120" s="165"/>
      <c r="AJ120" s="77"/>
      <c r="AK120" s="77"/>
      <c r="AL120" s="77"/>
      <c r="AM120" s="77"/>
      <c r="BC120" s="100"/>
      <c r="BD120" s="100"/>
      <c r="BE120" s="147"/>
      <c r="BF120" s="147"/>
      <c r="BG120" s="147"/>
      <c r="BH120" s="147"/>
      <c r="BI120" s="147"/>
      <c r="BJ120" s="147"/>
      <c r="BK120" s="147"/>
    </row>
    <row r="121" spans="2:63" ht="39" customHeight="1" thickBot="1">
      <c r="B121" s="96"/>
      <c r="C121" s="70"/>
      <c r="D121" s="1051"/>
      <c r="E121" s="1051"/>
      <c r="F121" s="1051"/>
      <c r="G121" s="1052"/>
      <c r="H121" s="1052"/>
      <c r="I121" s="1052"/>
      <c r="J121" s="1052"/>
      <c r="K121" s="1052"/>
      <c r="L121" s="1052"/>
      <c r="M121" s="1052"/>
      <c r="N121" s="1052"/>
      <c r="O121" s="1052"/>
      <c r="P121" s="631" t="s">
        <v>396</v>
      </c>
      <c r="Q121" s="1049"/>
      <c r="R121" s="1049"/>
      <c r="S121" s="1049"/>
      <c r="T121" s="1049"/>
      <c r="U121" s="1049"/>
      <c r="V121" s="1050"/>
      <c r="W121" s="631" t="s">
        <v>397</v>
      </c>
      <c r="X121" s="1049"/>
      <c r="Y121" s="1049"/>
      <c r="Z121" s="1049"/>
      <c r="AA121" s="1049"/>
      <c r="AB121" s="631" t="s">
        <v>398</v>
      </c>
      <c r="AC121" s="1049"/>
      <c r="AD121" s="1049"/>
      <c r="AE121" s="1049"/>
      <c r="AF121" s="1049"/>
      <c r="AG121" s="1049"/>
      <c r="AH121" s="1050"/>
      <c r="AI121" s="217"/>
      <c r="AJ121" s="77"/>
      <c r="AK121" s="77"/>
      <c r="AL121" s="77"/>
      <c r="AM121" s="77"/>
      <c r="BC121" s="100"/>
      <c r="BD121" s="100"/>
      <c r="BE121" s="147"/>
      <c r="BF121" s="147"/>
      <c r="BG121" s="147"/>
      <c r="BH121" s="147"/>
      <c r="BI121" s="147"/>
      <c r="BJ121" s="147"/>
      <c r="BK121" s="147"/>
    </row>
    <row r="122" spans="2:63" ht="9" customHeight="1">
      <c r="B122" s="96"/>
      <c r="C122" s="70"/>
      <c r="D122" s="573" t="s">
        <v>26</v>
      </c>
      <c r="E122" s="816"/>
      <c r="F122" s="816"/>
      <c r="G122" s="816"/>
      <c r="H122" s="816"/>
      <c r="I122" s="816"/>
      <c r="J122" s="816"/>
      <c r="K122" s="816"/>
      <c r="L122" s="816"/>
      <c r="M122" s="816"/>
      <c r="N122" s="816"/>
      <c r="O122" s="817"/>
      <c r="P122" s="624" t="s">
        <v>153</v>
      </c>
      <c r="Q122" s="838"/>
      <c r="R122" s="838"/>
      <c r="S122" s="838"/>
      <c r="T122" s="838"/>
      <c r="U122" s="838"/>
      <c r="V122" s="839"/>
      <c r="W122" s="624" t="s">
        <v>155</v>
      </c>
      <c r="X122" s="625"/>
      <c r="Y122" s="625"/>
      <c r="Z122" s="625"/>
      <c r="AA122" s="626"/>
      <c r="AB122" s="26" t="s">
        <v>164</v>
      </c>
      <c r="AC122" s="429">
        <f>IF(AND(P123&lt;&gt;"",AB123="",OR(AND($I$6=$BD$12,$P$171&lt;&gt;"",$F$320&lt;&gt;""),$I$6=$BD$11)),"!!!","")</f>
      </c>
      <c r="AD122" s="1"/>
      <c r="AE122" s="1"/>
      <c r="AF122" s="1"/>
      <c r="AG122" s="1"/>
      <c r="AH122" s="2"/>
      <c r="AI122" s="218"/>
      <c r="AJ122" s="77"/>
      <c r="AK122" s="77"/>
      <c r="AL122" s="77"/>
      <c r="AM122" s="77"/>
      <c r="AR122" s="26" t="s">
        <v>164</v>
      </c>
      <c r="AS122" s="43"/>
      <c r="AT122" s="43"/>
      <c r="AU122" s="43"/>
      <c r="AV122" s="43"/>
      <c r="AW122" s="43"/>
      <c r="AX122" s="44"/>
      <c r="BC122" s="100"/>
      <c r="BD122" s="100"/>
      <c r="BE122" s="147"/>
      <c r="BF122" s="147"/>
      <c r="BG122" s="147"/>
      <c r="BH122" s="147"/>
      <c r="BI122" s="147"/>
      <c r="BJ122" s="147"/>
      <c r="BK122" s="147"/>
    </row>
    <row r="123" spans="2:63" ht="9" customHeight="1">
      <c r="B123" s="96"/>
      <c r="C123" s="70"/>
      <c r="D123" s="564" t="s">
        <v>87</v>
      </c>
      <c r="E123" s="565"/>
      <c r="F123" s="565"/>
      <c r="G123" s="565"/>
      <c r="H123" s="565"/>
      <c r="I123" s="565"/>
      <c r="J123" s="565"/>
      <c r="K123" s="565"/>
      <c r="L123" s="565"/>
      <c r="M123" s="565"/>
      <c r="N123" s="565"/>
      <c r="O123" s="566"/>
      <c r="P123" s="576"/>
      <c r="Q123" s="1077"/>
      <c r="R123" s="1077"/>
      <c r="S123" s="1077"/>
      <c r="T123" s="1077"/>
      <c r="U123" s="1077"/>
      <c r="V123" s="1078"/>
      <c r="W123" s="844">
        <f>IF(P123="","",AK123)</f>
      </c>
      <c r="X123" s="1040"/>
      <c r="Y123" s="1040"/>
      <c r="Z123" s="1040"/>
      <c r="AA123" s="1041"/>
      <c r="AB123" s="589">
        <f>IF(AND($P$123="",$W$123=""),"",IF($G$36="X",ROUND($P$123*$W$123,2),""))</f>
      </c>
      <c r="AC123" s="1024"/>
      <c r="AD123" s="1024"/>
      <c r="AE123" s="1024"/>
      <c r="AF123" s="1024"/>
      <c r="AG123" s="1024"/>
      <c r="AH123" s="1025"/>
      <c r="AI123" s="218"/>
      <c r="AJ123" s="77"/>
      <c r="AK123" s="436">
        <v>0.84</v>
      </c>
      <c r="AL123" s="77"/>
      <c r="AM123" s="77"/>
      <c r="AR123" s="589">
        <f>IF(AND($P$123="",$W$123=""),"",IF($G$36="X",ROUND($P$123*$W$123,2),""))</f>
      </c>
      <c r="AS123" s="1024"/>
      <c r="AT123" s="1024"/>
      <c r="AU123" s="1024"/>
      <c r="AV123" s="1024"/>
      <c r="AW123" s="1024"/>
      <c r="AX123" s="1025"/>
      <c r="BC123" s="100"/>
      <c r="BD123" s="100"/>
      <c r="BE123" s="147"/>
      <c r="BF123" s="147"/>
      <c r="BG123" s="147"/>
      <c r="BH123" s="147"/>
      <c r="BI123" s="147"/>
      <c r="BJ123" s="147"/>
      <c r="BK123" s="147"/>
    </row>
    <row r="124" spans="2:63" ht="8.25" customHeight="1" thickBot="1">
      <c r="B124" s="96"/>
      <c r="C124" s="70"/>
      <c r="D124" s="564" t="s">
        <v>86</v>
      </c>
      <c r="E124" s="565"/>
      <c r="F124" s="565"/>
      <c r="G124" s="565"/>
      <c r="H124" s="565"/>
      <c r="I124" s="565"/>
      <c r="J124" s="565"/>
      <c r="K124" s="565"/>
      <c r="L124" s="565"/>
      <c r="M124" s="565"/>
      <c r="N124" s="565"/>
      <c r="O124" s="566"/>
      <c r="P124" s="586"/>
      <c r="Q124" s="1079"/>
      <c r="R124" s="1079"/>
      <c r="S124" s="1079"/>
      <c r="T124" s="1079"/>
      <c r="U124" s="1079"/>
      <c r="V124" s="588"/>
      <c r="W124" s="762"/>
      <c r="X124" s="845"/>
      <c r="Y124" s="845"/>
      <c r="Z124" s="845"/>
      <c r="AA124" s="764"/>
      <c r="AB124" s="592"/>
      <c r="AC124" s="593"/>
      <c r="AD124" s="593"/>
      <c r="AE124" s="593"/>
      <c r="AF124" s="593"/>
      <c r="AG124" s="593"/>
      <c r="AH124" s="594"/>
      <c r="AI124" s="218"/>
      <c r="AJ124" s="77"/>
      <c r="AK124" s="77"/>
      <c r="AL124" s="77"/>
      <c r="AM124" s="77"/>
      <c r="AR124" s="592"/>
      <c r="AS124" s="593"/>
      <c r="AT124" s="593"/>
      <c r="AU124" s="593"/>
      <c r="AV124" s="593"/>
      <c r="AW124" s="593"/>
      <c r="AX124" s="594"/>
      <c r="BC124" s="100"/>
      <c r="BD124" s="100"/>
      <c r="BE124" s="147"/>
      <c r="BF124" s="147"/>
      <c r="BG124" s="147"/>
      <c r="BH124" s="147"/>
      <c r="BI124" s="147"/>
      <c r="BJ124" s="147"/>
      <c r="BK124" s="147"/>
    </row>
    <row r="125" spans="2:63" ht="9.75" customHeight="1">
      <c r="B125" s="96"/>
      <c r="C125" s="174"/>
      <c r="D125" s="546" t="s">
        <v>786</v>
      </c>
      <c r="E125" s="778"/>
      <c r="F125" s="778"/>
      <c r="G125" s="778"/>
      <c r="H125" s="778"/>
      <c r="I125" s="778"/>
      <c r="J125" s="778"/>
      <c r="K125" s="778"/>
      <c r="L125" s="778"/>
      <c r="M125" s="778"/>
      <c r="N125" s="778"/>
      <c r="O125" s="779"/>
      <c r="P125" s="624" t="s">
        <v>289</v>
      </c>
      <c r="Q125" s="838"/>
      <c r="R125" s="838"/>
      <c r="S125" s="838"/>
      <c r="T125" s="838"/>
      <c r="U125" s="838"/>
      <c r="V125" s="839"/>
      <c r="W125" s="624" t="s">
        <v>342</v>
      </c>
      <c r="X125" s="625"/>
      <c r="Y125" s="625"/>
      <c r="Z125" s="625"/>
      <c r="AA125" s="626"/>
      <c r="AB125" s="26" t="s">
        <v>343</v>
      </c>
      <c r="AC125" s="429">
        <f>IF(AND(P126&lt;&gt;"",AB126="",OR(AND($I$6=$BD$12,$P$171&lt;&gt;"",$F$320&lt;&gt;""),$I$6=$BD$11)),"!!!","")</f>
      </c>
      <c r="AD125" s="1"/>
      <c r="AE125" s="1"/>
      <c r="AF125" s="1"/>
      <c r="AG125" s="1"/>
      <c r="AH125" s="2"/>
      <c r="AI125" s="9"/>
      <c r="AJ125" s="77"/>
      <c r="AK125" s="436">
        <v>0.89</v>
      </c>
      <c r="AL125" s="436"/>
      <c r="AM125" s="436"/>
      <c r="AN125" s="448"/>
      <c r="AR125" s="624" t="s">
        <v>172</v>
      </c>
      <c r="AS125" s="625"/>
      <c r="AT125" s="625"/>
      <c r="AU125" s="625"/>
      <c r="AV125" s="625"/>
      <c r="AW125" s="625"/>
      <c r="AX125" s="626"/>
      <c r="BC125" s="100"/>
      <c r="BD125" s="100"/>
      <c r="BE125" s="147"/>
      <c r="BF125" s="147"/>
      <c r="BG125" s="147"/>
      <c r="BH125" s="147"/>
      <c r="BI125" s="147"/>
      <c r="BJ125" s="147"/>
      <c r="BK125" s="147"/>
    </row>
    <row r="126" spans="2:63" ht="13.5" customHeight="1" thickBot="1">
      <c r="B126" s="96"/>
      <c r="C126" s="174"/>
      <c r="D126" s="783"/>
      <c r="E126" s="784"/>
      <c r="F126" s="784"/>
      <c r="G126" s="784"/>
      <c r="H126" s="784"/>
      <c r="I126" s="784"/>
      <c r="J126" s="784"/>
      <c r="K126" s="784"/>
      <c r="L126" s="784"/>
      <c r="M126" s="784"/>
      <c r="N126" s="784"/>
      <c r="O126" s="785"/>
      <c r="P126" s="1127"/>
      <c r="Q126" s="1128"/>
      <c r="R126" s="1128"/>
      <c r="S126" s="1128"/>
      <c r="T126" s="1128"/>
      <c r="U126" s="1128"/>
      <c r="V126" s="1128"/>
      <c r="W126" s="1042">
        <f>IF(P126="","",AK125)</f>
      </c>
      <c r="X126" s="1043"/>
      <c r="Y126" s="1043"/>
      <c r="Z126" s="1043"/>
      <c r="AA126" s="1043"/>
      <c r="AB126" s="1037">
        <f>IF(AND($P$126="",$W$126=""),"",IF($G$36="X",ROUND($P$126*$W$126,2),""))</f>
      </c>
      <c r="AC126" s="1038"/>
      <c r="AD126" s="1038"/>
      <c r="AE126" s="1038"/>
      <c r="AF126" s="1038"/>
      <c r="AG126" s="1038"/>
      <c r="AH126" s="1039"/>
      <c r="AI126" s="10"/>
      <c r="AJ126" s="77"/>
      <c r="AL126" s="436"/>
      <c r="AM126" s="436"/>
      <c r="AN126" s="448"/>
      <c r="AR126" s="1037">
        <f>IF(AND($P$126="",$W$126=""),"",IF($G$36="X",ROUND($P$126*$W$126,2),""))</f>
      </c>
      <c r="AS126" s="1038"/>
      <c r="AT126" s="1038"/>
      <c r="AU126" s="1038"/>
      <c r="AV126" s="1038"/>
      <c r="AW126" s="1038"/>
      <c r="AX126" s="1039"/>
      <c r="BC126" s="100"/>
      <c r="BD126" s="100"/>
      <c r="BE126" s="147"/>
      <c r="BF126" s="147"/>
      <c r="BG126" s="147"/>
      <c r="BH126" s="147"/>
      <c r="BI126" s="147"/>
      <c r="BJ126" s="147"/>
      <c r="BK126" s="147"/>
    </row>
    <row r="127" spans="2:63" ht="9" customHeight="1">
      <c r="B127" s="96"/>
      <c r="C127" s="174"/>
      <c r="D127" s="546" t="s">
        <v>787</v>
      </c>
      <c r="E127" s="778"/>
      <c r="F127" s="778"/>
      <c r="G127" s="778"/>
      <c r="H127" s="778"/>
      <c r="I127" s="778"/>
      <c r="J127" s="778"/>
      <c r="K127" s="778"/>
      <c r="L127" s="778"/>
      <c r="M127" s="778"/>
      <c r="N127" s="778"/>
      <c r="O127" s="779"/>
      <c r="P127" s="624" t="s">
        <v>170</v>
      </c>
      <c r="Q127" s="838"/>
      <c r="R127" s="838"/>
      <c r="S127" s="838"/>
      <c r="T127" s="838"/>
      <c r="U127" s="838"/>
      <c r="V127" s="839"/>
      <c r="W127" s="624" t="s">
        <v>171</v>
      </c>
      <c r="X127" s="625"/>
      <c r="Y127" s="625"/>
      <c r="Z127" s="625"/>
      <c r="AA127" s="626"/>
      <c r="AB127" s="26" t="s">
        <v>172</v>
      </c>
      <c r="AC127" s="429">
        <f>IF(AND(P128&lt;&gt;"",AB128="",OR(AND($I$6=$BD$12,$P$171&lt;&gt;"",$F$320&lt;&gt;""),$I$6=$BD$11)),"!!!","")</f>
      </c>
      <c r="AD127" s="1"/>
      <c r="AE127" s="1"/>
      <c r="AF127" s="1"/>
      <c r="AG127" s="1"/>
      <c r="AH127" s="2"/>
      <c r="AI127" s="9"/>
      <c r="AJ127" s="77"/>
      <c r="AK127" s="436">
        <v>0.89</v>
      </c>
      <c r="AL127" s="436"/>
      <c r="AM127" s="436"/>
      <c r="AN127" s="448"/>
      <c r="AR127" s="624" t="s">
        <v>175</v>
      </c>
      <c r="AS127" s="625"/>
      <c r="AT127" s="625"/>
      <c r="AU127" s="625"/>
      <c r="AV127" s="625"/>
      <c r="AW127" s="625"/>
      <c r="AX127" s="626"/>
      <c r="BC127" s="100"/>
      <c r="BD127" s="100"/>
      <c r="BE127" s="147"/>
      <c r="BF127" s="147"/>
      <c r="BG127" s="147"/>
      <c r="BH127" s="147"/>
      <c r="BI127" s="147"/>
      <c r="BJ127" s="147"/>
      <c r="BK127" s="147"/>
    </row>
    <row r="128" spans="2:63" ht="17.25" customHeight="1" thickBot="1">
      <c r="B128" s="96"/>
      <c r="C128" s="174"/>
      <c r="D128" s="783"/>
      <c r="E128" s="784"/>
      <c r="F128" s="784"/>
      <c r="G128" s="784"/>
      <c r="H128" s="784"/>
      <c r="I128" s="784"/>
      <c r="J128" s="784"/>
      <c r="K128" s="784"/>
      <c r="L128" s="784"/>
      <c r="M128" s="784"/>
      <c r="N128" s="784"/>
      <c r="O128" s="785"/>
      <c r="P128" s="1127"/>
      <c r="Q128" s="1128"/>
      <c r="R128" s="1128"/>
      <c r="S128" s="1128"/>
      <c r="T128" s="1128"/>
      <c r="U128" s="1128"/>
      <c r="V128" s="1128"/>
      <c r="W128" s="1042">
        <f>IF(P128="","",AK127)</f>
      </c>
      <c r="X128" s="1043"/>
      <c r="Y128" s="1043"/>
      <c r="Z128" s="1043"/>
      <c r="AA128" s="1043"/>
      <c r="AB128" s="1037">
        <f>IF(AND($P$128="",$W$128=""),"",IF($G$36="X",ROUND($P$128*$W$128,2),""))</f>
      </c>
      <c r="AC128" s="1038"/>
      <c r="AD128" s="1038"/>
      <c r="AE128" s="1038"/>
      <c r="AF128" s="1038"/>
      <c r="AG128" s="1038"/>
      <c r="AH128" s="1039"/>
      <c r="AI128" s="10"/>
      <c r="AJ128" s="77"/>
      <c r="AL128" s="436"/>
      <c r="AM128" s="436"/>
      <c r="AN128" s="448"/>
      <c r="AR128" s="1037">
        <f>IF(AND($P$128="",$W$128=""),"",IF($G$36="X",ROUND($P$128*$W$128,2),""))</f>
      </c>
      <c r="AS128" s="1038"/>
      <c r="AT128" s="1038"/>
      <c r="AU128" s="1038"/>
      <c r="AV128" s="1038"/>
      <c r="AW128" s="1038"/>
      <c r="AX128" s="1039"/>
      <c r="BC128" s="100"/>
      <c r="BD128" s="100"/>
      <c r="BE128" s="147"/>
      <c r="BF128" s="147"/>
      <c r="BG128" s="147"/>
      <c r="BH128" s="147"/>
      <c r="BI128" s="147"/>
      <c r="BJ128" s="147"/>
      <c r="BK128" s="147"/>
    </row>
    <row r="129" spans="2:63" ht="9" customHeight="1">
      <c r="B129" s="96"/>
      <c r="C129" s="174"/>
      <c r="D129" s="546" t="s">
        <v>788</v>
      </c>
      <c r="E129" s="547"/>
      <c r="F129" s="547"/>
      <c r="G129" s="547"/>
      <c r="H129" s="547"/>
      <c r="I129" s="547"/>
      <c r="J129" s="547"/>
      <c r="K129" s="547"/>
      <c r="L129" s="547"/>
      <c r="M129" s="547"/>
      <c r="N129" s="547"/>
      <c r="O129" s="548"/>
      <c r="P129" s="561" t="s">
        <v>173</v>
      </c>
      <c r="Q129" s="562"/>
      <c r="R129" s="562"/>
      <c r="S129" s="562"/>
      <c r="T129" s="562"/>
      <c r="U129" s="562"/>
      <c r="V129" s="563"/>
      <c r="W129" s="624" t="s">
        <v>174</v>
      </c>
      <c r="X129" s="625"/>
      <c r="Y129" s="625"/>
      <c r="Z129" s="625"/>
      <c r="AA129" s="626"/>
      <c r="AB129" s="26" t="s">
        <v>175</v>
      </c>
      <c r="AC129" s="429">
        <f>IF(AND(P130&lt;&gt;"",AB130="",OR(AND($I$6=$BD$12,$P$171&lt;&gt;"",$F$320&lt;&gt;""),$I$6=$BD$11)),"!!!","")</f>
      </c>
      <c r="AD129" s="1"/>
      <c r="AE129" s="1"/>
      <c r="AF129" s="1"/>
      <c r="AG129" s="1"/>
      <c r="AH129" s="2"/>
      <c r="AI129" s="10"/>
      <c r="AJ129" s="77"/>
      <c r="AK129" s="436">
        <v>0.89</v>
      </c>
      <c r="AL129" s="436"/>
      <c r="AM129" s="436"/>
      <c r="AN129" s="448"/>
      <c r="AR129" s="435" t="s">
        <v>184</v>
      </c>
      <c r="AS129" s="431"/>
      <c r="AT129" s="431"/>
      <c r="AU129" s="431"/>
      <c r="AV129" s="431"/>
      <c r="AW129" s="431"/>
      <c r="AX129" s="432"/>
      <c r="BC129" s="100"/>
      <c r="BD129" s="100"/>
      <c r="BE129" s="147"/>
      <c r="BF129" s="147"/>
      <c r="BG129" s="147"/>
      <c r="BH129" s="147"/>
      <c r="BI129" s="147"/>
      <c r="BJ129" s="147"/>
      <c r="BK129" s="147"/>
    </row>
    <row r="130" spans="2:63" ht="9" customHeight="1">
      <c r="B130" s="96"/>
      <c r="C130" s="174"/>
      <c r="D130" s="549"/>
      <c r="E130" s="550"/>
      <c r="F130" s="550"/>
      <c r="G130" s="550"/>
      <c r="H130" s="550"/>
      <c r="I130" s="550"/>
      <c r="J130" s="550"/>
      <c r="K130" s="550"/>
      <c r="L130" s="550"/>
      <c r="M130" s="550"/>
      <c r="N130" s="550"/>
      <c r="O130" s="551"/>
      <c r="P130" s="576"/>
      <c r="Q130" s="577"/>
      <c r="R130" s="577"/>
      <c r="S130" s="577"/>
      <c r="T130" s="577"/>
      <c r="U130" s="577"/>
      <c r="V130" s="578"/>
      <c r="W130" s="844">
        <f>IF(P130="","",AK129)</f>
      </c>
      <c r="X130" s="1040"/>
      <c r="Y130" s="1040"/>
      <c r="Z130" s="1040"/>
      <c r="AA130" s="1041"/>
      <c r="AB130" s="589">
        <f>IF(AND($P$130="",$W$130=""),"",IF($G$36="X",ROUND($P$130*$W$130,2),""))</f>
      </c>
      <c r="AC130" s="590"/>
      <c r="AD130" s="590"/>
      <c r="AE130" s="590"/>
      <c r="AF130" s="590"/>
      <c r="AG130" s="590"/>
      <c r="AH130" s="591"/>
      <c r="AI130" s="10"/>
      <c r="AJ130" s="77"/>
      <c r="AL130" s="436"/>
      <c r="AM130" s="436"/>
      <c r="AN130" s="448"/>
      <c r="AR130" s="589">
        <f>IF(AND($P$130="",$W$130=""),"",IF($G$36="X",ROUND($P$130*$W$130,2),""))</f>
      </c>
      <c r="AS130" s="590"/>
      <c r="AT130" s="590"/>
      <c r="AU130" s="590"/>
      <c r="AV130" s="590"/>
      <c r="AW130" s="590"/>
      <c r="AX130" s="591"/>
      <c r="BC130" s="100"/>
      <c r="BD130" s="100"/>
      <c r="BE130" s="147"/>
      <c r="BF130" s="147"/>
      <c r="BG130" s="147"/>
      <c r="BH130" s="147"/>
      <c r="BI130" s="147"/>
      <c r="BJ130" s="147"/>
      <c r="BK130" s="147"/>
    </row>
    <row r="131" spans="2:63" ht="9" customHeight="1">
      <c r="B131" s="96"/>
      <c r="C131" s="174"/>
      <c r="D131" s="549"/>
      <c r="E131" s="550"/>
      <c r="F131" s="550"/>
      <c r="G131" s="550"/>
      <c r="H131" s="550"/>
      <c r="I131" s="550"/>
      <c r="J131" s="550"/>
      <c r="K131" s="550"/>
      <c r="L131" s="550"/>
      <c r="M131" s="550"/>
      <c r="N131" s="550"/>
      <c r="O131" s="551"/>
      <c r="P131" s="579"/>
      <c r="Q131" s="577"/>
      <c r="R131" s="577"/>
      <c r="S131" s="577"/>
      <c r="T131" s="577"/>
      <c r="U131" s="577"/>
      <c r="V131" s="578"/>
      <c r="W131" s="1109"/>
      <c r="X131" s="1110"/>
      <c r="Y131" s="1110"/>
      <c r="Z131" s="1110"/>
      <c r="AA131" s="1111"/>
      <c r="AB131" s="1026"/>
      <c r="AC131" s="1027"/>
      <c r="AD131" s="1027"/>
      <c r="AE131" s="1027"/>
      <c r="AF131" s="1027"/>
      <c r="AG131" s="1027"/>
      <c r="AH131" s="1028"/>
      <c r="AI131" s="10"/>
      <c r="AJ131" s="77"/>
      <c r="AL131" s="436"/>
      <c r="AM131" s="436"/>
      <c r="AN131" s="448"/>
      <c r="AR131" s="1026"/>
      <c r="AS131" s="1027"/>
      <c r="AT131" s="1027"/>
      <c r="AU131" s="1027"/>
      <c r="AV131" s="1027"/>
      <c r="AW131" s="1027"/>
      <c r="AX131" s="1028"/>
      <c r="BC131" s="100"/>
      <c r="BD131" s="100"/>
      <c r="BE131" s="147"/>
      <c r="BF131" s="147"/>
      <c r="BG131" s="147"/>
      <c r="BH131" s="147"/>
      <c r="BI131" s="147"/>
      <c r="BJ131" s="147"/>
      <c r="BK131" s="147"/>
    </row>
    <row r="132" spans="2:63" ht="11.25" customHeight="1">
      <c r="B132" s="96"/>
      <c r="C132" s="174"/>
      <c r="D132" s="549"/>
      <c r="E132" s="550"/>
      <c r="F132" s="550"/>
      <c r="G132" s="550"/>
      <c r="H132" s="550"/>
      <c r="I132" s="550"/>
      <c r="J132" s="550"/>
      <c r="K132" s="550"/>
      <c r="L132" s="550"/>
      <c r="M132" s="550"/>
      <c r="N132" s="550"/>
      <c r="O132" s="551"/>
      <c r="P132" s="579"/>
      <c r="Q132" s="577"/>
      <c r="R132" s="577"/>
      <c r="S132" s="577"/>
      <c r="T132" s="577"/>
      <c r="U132" s="577"/>
      <c r="V132" s="578"/>
      <c r="W132" s="1109"/>
      <c r="X132" s="1110"/>
      <c r="Y132" s="1110"/>
      <c r="Z132" s="1110"/>
      <c r="AA132" s="1111"/>
      <c r="AB132" s="1026"/>
      <c r="AC132" s="1027"/>
      <c r="AD132" s="1027"/>
      <c r="AE132" s="1027"/>
      <c r="AF132" s="1027"/>
      <c r="AG132" s="1027"/>
      <c r="AH132" s="1028"/>
      <c r="AI132" s="10"/>
      <c r="AJ132" s="77"/>
      <c r="AL132" s="436"/>
      <c r="AM132" s="436"/>
      <c r="AN132" s="448"/>
      <c r="AR132" s="1026"/>
      <c r="AS132" s="1027"/>
      <c r="AT132" s="1027"/>
      <c r="AU132" s="1027"/>
      <c r="AV132" s="1027"/>
      <c r="AW132" s="1027"/>
      <c r="AX132" s="1028"/>
      <c r="BC132" s="100"/>
      <c r="BD132" s="100"/>
      <c r="BE132" s="147"/>
      <c r="BF132" s="147"/>
      <c r="BG132" s="147"/>
      <c r="BH132" s="147"/>
      <c r="BI132" s="147"/>
      <c r="BJ132" s="147"/>
      <c r="BK132" s="147"/>
    </row>
    <row r="133" spans="2:63" ht="15" customHeight="1">
      <c r="B133" s="96"/>
      <c r="C133" s="174"/>
      <c r="D133" s="549"/>
      <c r="E133" s="550"/>
      <c r="F133" s="550"/>
      <c r="G133" s="550"/>
      <c r="H133" s="550"/>
      <c r="I133" s="550"/>
      <c r="J133" s="550"/>
      <c r="K133" s="550"/>
      <c r="L133" s="550"/>
      <c r="M133" s="550"/>
      <c r="N133" s="550"/>
      <c r="O133" s="551"/>
      <c r="P133" s="579"/>
      <c r="Q133" s="577"/>
      <c r="R133" s="577"/>
      <c r="S133" s="577"/>
      <c r="T133" s="577"/>
      <c r="U133" s="577"/>
      <c r="V133" s="578"/>
      <c r="W133" s="1109"/>
      <c r="X133" s="1110"/>
      <c r="Y133" s="1110"/>
      <c r="Z133" s="1110"/>
      <c r="AA133" s="1111"/>
      <c r="AB133" s="1026"/>
      <c r="AC133" s="1027"/>
      <c r="AD133" s="1027"/>
      <c r="AE133" s="1027"/>
      <c r="AF133" s="1027"/>
      <c r="AG133" s="1027"/>
      <c r="AH133" s="1028"/>
      <c r="AI133" s="10"/>
      <c r="AJ133" s="77"/>
      <c r="AL133" s="436"/>
      <c r="AM133" s="436"/>
      <c r="AN133" s="448"/>
      <c r="AR133" s="1026"/>
      <c r="AS133" s="1027"/>
      <c r="AT133" s="1027"/>
      <c r="AU133" s="1027"/>
      <c r="AV133" s="1027"/>
      <c r="AW133" s="1027"/>
      <c r="AX133" s="1028"/>
      <c r="BC133" s="100"/>
      <c r="BD133" s="100"/>
      <c r="BE133" s="147"/>
      <c r="BF133" s="147"/>
      <c r="BG133" s="147"/>
      <c r="BH133" s="147"/>
      <c r="BI133" s="147"/>
      <c r="BJ133" s="147"/>
      <c r="BK133" s="147"/>
    </row>
    <row r="134" spans="2:63" ht="12.75" customHeight="1" thickBot="1">
      <c r="B134" s="96"/>
      <c r="C134" s="174"/>
      <c r="D134" s="552"/>
      <c r="E134" s="553"/>
      <c r="F134" s="553"/>
      <c r="G134" s="553"/>
      <c r="H134" s="553"/>
      <c r="I134" s="553"/>
      <c r="J134" s="553"/>
      <c r="K134" s="553"/>
      <c r="L134" s="553"/>
      <c r="M134" s="553"/>
      <c r="N134" s="553"/>
      <c r="O134" s="554"/>
      <c r="P134" s="580"/>
      <c r="Q134" s="581"/>
      <c r="R134" s="581"/>
      <c r="S134" s="581"/>
      <c r="T134" s="581"/>
      <c r="U134" s="581"/>
      <c r="V134" s="582"/>
      <c r="W134" s="1112"/>
      <c r="X134" s="1113"/>
      <c r="Y134" s="1113"/>
      <c r="Z134" s="1113"/>
      <c r="AA134" s="1114"/>
      <c r="AB134" s="1029"/>
      <c r="AC134" s="1030"/>
      <c r="AD134" s="1030"/>
      <c r="AE134" s="1030"/>
      <c r="AF134" s="1030"/>
      <c r="AG134" s="1030"/>
      <c r="AH134" s="1031"/>
      <c r="AI134" s="10"/>
      <c r="AJ134" s="77"/>
      <c r="AL134" s="436"/>
      <c r="AM134" s="436"/>
      <c r="AN134" s="448"/>
      <c r="AR134" s="1029"/>
      <c r="AS134" s="1030"/>
      <c r="AT134" s="1030"/>
      <c r="AU134" s="1030"/>
      <c r="AV134" s="1030"/>
      <c r="AW134" s="1030"/>
      <c r="AX134" s="1031"/>
      <c r="BC134" s="100"/>
      <c r="BD134" s="100"/>
      <c r="BE134" s="147"/>
      <c r="BF134" s="147"/>
      <c r="BG134" s="147"/>
      <c r="BH134" s="147"/>
      <c r="BI134" s="147"/>
      <c r="BJ134" s="147"/>
      <c r="BK134" s="147"/>
    </row>
    <row r="135" spans="2:63" ht="9" customHeight="1">
      <c r="B135" s="96"/>
      <c r="C135" s="174"/>
      <c r="D135" s="573" t="s">
        <v>789</v>
      </c>
      <c r="E135" s="574"/>
      <c r="F135" s="574"/>
      <c r="G135" s="574"/>
      <c r="H135" s="574"/>
      <c r="I135" s="574"/>
      <c r="J135" s="574"/>
      <c r="K135" s="574"/>
      <c r="L135" s="574"/>
      <c r="M135" s="574"/>
      <c r="N135" s="574"/>
      <c r="O135" s="575"/>
      <c r="P135" s="624" t="s">
        <v>182</v>
      </c>
      <c r="Q135" s="838"/>
      <c r="R135" s="838"/>
      <c r="S135" s="838"/>
      <c r="T135" s="838"/>
      <c r="U135" s="838"/>
      <c r="V135" s="839"/>
      <c r="W135" s="624" t="s">
        <v>183</v>
      </c>
      <c r="X135" s="625"/>
      <c r="Y135" s="625"/>
      <c r="Z135" s="625"/>
      <c r="AA135" s="626"/>
      <c r="AB135" s="26" t="s">
        <v>187</v>
      </c>
      <c r="AC135" s="429">
        <f>IF(AND(P136&lt;&gt;"",AB136="",OR(AND($I$6=$BD$12,$P$171&lt;&gt;"",$F$320&lt;&gt;""),$I$6=$BD$11)),"!!!","")</f>
      </c>
      <c r="AD135" s="1"/>
      <c r="AE135" s="1"/>
      <c r="AF135" s="1"/>
      <c r="AG135" s="1"/>
      <c r="AH135" s="2"/>
      <c r="AI135" s="9"/>
      <c r="AJ135" s="77"/>
      <c r="AK135" s="436">
        <v>4.47</v>
      </c>
      <c r="AL135" s="436"/>
      <c r="AM135" s="436"/>
      <c r="AN135" s="448"/>
      <c r="AR135" s="26" t="s">
        <v>187</v>
      </c>
      <c r="AS135" s="429">
        <f>IF(AND(AF136&lt;&gt;"",AR136="",OR(AND($I$6=$BD$12,$P$171&lt;&gt;"",$F$320&lt;&gt;""),$I$6=$BD$11)),"!!!","")</f>
      </c>
      <c r="AT135" s="1"/>
      <c r="AU135" s="1"/>
      <c r="AV135" s="1"/>
      <c r="AW135" s="1"/>
      <c r="AX135" s="2"/>
      <c r="BC135" s="100"/>
      <c r="BD135" s="100"/>
      <c r="BE135" s="147"/>
      <c r="BF135" s="147"/>
      <c r="BG135" s="147"/>
      <c r="BH135" s="147"/>
      <c r="BI135" s="147"/>
      <c r="BJ135" s="147"/>
      <c r="BK135" s="147"/>
    </row>
    <row r="136" spans="2:63" ht="9" customHeight="1">
      <c r="B136" s="96"/>
      <c r="C136" s="174"/>
      <c r="D136" s="564" t="s">
        <v>85</v>
      </c>
      <c r="E136" s="565"/>
      <c r="F136" s="565"/>
      <c r="G136" s="565"/>
      <c r="H136" s="565"/>
      <c r="I136" s="565"/>
      <c r="J136" s="565"/>
      <c r="K136" s="565"/>
      <c r="L136" s="565"/>
      <c r="M136" s="565"/>
      <c r="N136" s="565"/>
      <c r="O136" s="566"/>
      <c r="P136" s="583"/>
      <c r="Q136" s="584"/>
      <c r="R136" s="584"/>
      <c r="S136" s="584"/>
      <c r="T136" s="584"/>
      <c r="U136" s="584"/>
      <c r="V136" s="585"/>
      <c r="W136" s="844">
        <f>IF(P136="","",AK135)</f>
      </c>
      <c r="X136" s="845"/>
      <c r="Y136" s="845"/>
      <c r="Z136" s="845"/>
      <c r="AA136" s="764"/>
      <c r="AB136" s="589">
        <f>IF(AND($P$136="",$W$136=""),"",IF($G$36="X",ROUND($P$136*$W$136,2),""))</f>
      </c>
      <c r="AC136" s="590"/>
      <c r="AD136" s="590"/>
      <c r="AE136" s="590"/>
      <c r="AF136" s="590"/>
      <c r="AG136" s="590"/>
      <c r="AH136" s="591"/>
      <c r="AI136" s="9"/>
      <c r="AJ136" s="77"/>
      <c r="AK136" s="436"/>
      <c r="AL136" s="436"/>
      <c r="AM136" s="436"/>
      <c r="AN136" s="448"/>
      <c r="AR136" s="589">
        <f>IF(AND($P$136="",$W$136=""),"",IF($G$36="X",ROUND($P$136*$W$136,2),""))</f>
      </c>
      <c r="AS136" s="590"/>
      <c r="AT136" s="590"/>
      <c r="AU136" s="590"/>
      <c r="AV136" s="590"/>
      <c r="AW136" s="590"/>
      <c r="AX136" s="591"/>
      <c r="BC136" s="100"/>
      <c r="BD136" s="100"/>
      <c r="BE136" s="147"/>
      <c r="BF136" s="147"/>
      <c r="BG136" s="147"/>
      <c r="BH136" s="147"/>
      <c r="BI136" s="147"/>
      <c r="BJ136" s="147"/>
      <c r="BK136" s="147"/>
    </row>
    <row r="137" spans="2:63" ht="9" customHeight="1" thickBot="1">
      <c r="B137" s="96"/>
      <c r="C137" s="174"/>
      <c r="D137" s="564" t="s">
        <v>84</v>
      </c>
      <c r="E137" s="565"/>
      <c r="F137" s="565"/>
      <c r="G137" s="565"/>
      <c r="H137" s="565"/>
      <c r="I137" s="565"/>
      <c r="J137" s="565"/>
      <c r="K137" s="565"/>
      <c r="L137" s="565"/>
      <c r="M137" s="565"/>
      <c r="N137" s="565"/>
      <c r="O137" s="566"/>
      <c r="P137" s="586"/>
      <c r="Q137" s="587"/>
      <c r="R137" s="587"/>
      <c r="S137" s="587"/>
      <c r="T137" s="587"/>
      <c r="U137" s="587"/>
      <c r="V137" s="588"/>
      <c r="W137" s="762"/>
      <c r="X137" s="763"/>
      <c r="Y137" s="763"/>
      <c r="Z137" s="763"/>
      <c r="AA137" s="764"/>
      <c r="AB137" s="592"/>
      <c r="AC137" s="593"/>
      <c r="AD137" s="593"/>
      <c r="AE137" s="593"/>
      <c r="AF137" s="593"/>
      <c r="AG137" s="593"/>
      <c r="AH137" s="594"/>
      <c r="AI137" s="10"/>
      <c r="AJ137" s="77"/>
      <c r="AL137" s="436"/>
      <c r="AM137" s="436"/>
      <c r="AN137" s="448"/>
      <c r="AR137" s="592"/>
      <c r="AS137" s="593"/>
      <c r="AT137" s="593"/>
      <c r="AU137" s="593"/>
      <c r="AV137" s="593"/>
      <c r="AW137" s="593"/>
      <c r="AX137" s="594"/>
      <c r="BC137" s="100"/>
      <c r="BD137" s="100"/>
      <c r="BE137" s="147"/>
      <c r="BF137" s="147"/>
      <c r="BG137" s="147"/>
      <c r="BH137" s="147"/>
      <c r="BI137" s="147"/>
      <c r="BJ137" s="147"/>
      <c r="BK137" s="147"/>
    </row>
    <row r="138" spans="2:63" ht="9" customHeight="1">
      <c r="B138" s="96"/>
      <c r="C138" s="174"/>
      <c r="D138" s="573" t="s">
        <v>790</v>
      </c>
      <c r="E138" s="574"/>
      <c r="F138" s="574"/>
      <c r="G138" s="574"/>
      <c r="H138" s="574"/>
      <c r="I138" s="574"/>
      <c r="J138" s="574"/>
      <c r="K138" s="574"/>
      <c r="L138" s="574" t="s">
        <v>172</v>
      </c>
      <c r="M138" s="574"/>
      <c r="N138" s="574"/>
      <c r="O138" s="575"/>
      <c r="P138" s="624" t="s">
        <v>185</v>
      </c>
      <c r="Q138" s="838"/>
      <c r="R138" s="838"/>
      <c r="S138" s="838"/>
      <c r="T138" s="838"/>
      <c r="U138" s="838"/>
      <c r="V138" s="839"/>
      <c r="W138" s="624" t="s">
        <v>186</v>
      </c>
      <c r="X138" s="625"/>
      <c r="Y138" s="625"/>
      <c r="Z138" s="625"/>
      <c r="AA138" s="626"/>
      <c r="AB138" s="26" t="s">
        <v>190</v>
      </c>
      <c r="AC138" s="429">
        <f>IF(AND(P139&lt;&gt;"",AB139="",OR(AND($I$6=$BD$12,$P$171&lt;&gt;"",$F$320&lt;&gt;""),$I$6=$BD$11)),"!!!","")</f>
      </c>
      <c r="AD138" s="1"/>
      <c r="AE138" s="1"/>
      <c r="AF138" s="1"/>
      <c r="AG138" s="1"/>
      <c r="AH138" s="2"/>
      <c r="AI138" s="9"/>
      <c r="AJ138" s="77"/>
      <c r="AK138" s="436">
        <v>0.36</v>
      </c>
      <c r="AL138" s="436"/>
      <c r="AM138" s="436"/>
      <c r="AN138" s="448"/>
      <c r="AR138" s="26" t="s">
        <v>190</v>
      </c>
      <c r="AS138" s="429">
        <f>IF(AND(AF139&lt;&gt;"",AR139="",OR(AND($I$6=$BD$12,$P$171&lt;&gt;"",$F$320&lt;&gt;""),$I$6=$BD$11)),"!!!","")</f>
      </c>
      <c r="AT138" s="1"/>
      <c r="AU138" s="1"/>
      <c r="AV138" s="1"/>
      <c r="AW138" s="1"/>
      <c r="AX138" s="2"/>
      <c r="BC138" s="100"/>
      <c r="BD138" s="100"/>
      <c r="BE138" s="147"/>
      <c r="BF138" s="147"/>
      <c r="BG138" s="147"/>
      <c r="BH138" s="147"/>
      <c r="BI138" s="147"/>
      <c r="BJ138" s="147"/>
      <c r="BK138" s="147"/>
    </row>
    <row r="139" spans="2:63" ht="9.75" customHeight="1">
      <c r="B139" s="96"/>
      <c r="C139" s="70"/>
      <c r="D139" s="564" t="s">
        <v>125</v>
      </c>
      <c r="E139" s="565"/>
      <c r="F139" s="565"/>
      <c r="G139" s="565"/>
      <c r="H139" s="565"/>
      <c r="I139" s="565"/>
      <c r="J139" s="565"/>
      <c r="K139" s="565"/>
      <c r="L139" s="565"/>
      <c r="M139" s="565"/>
      <c r="N139" s="565"/>
      <c r="O139" s="566"/>
      <c r="P139" s="576"/>
      <c r="Q139" s="587"/>
      <c r="R139" s="587"/>
      <c r="S139" s="587"/>
      <c r="T139" s="587"/>
      <c r="U139" s="587"/>
      <c r="V139" s="588"/>
      <c r="W139" s="844">
        <f>IF(P139="","",AK138)</f>
      </c>
      <c r="X139" s="763"/>
      <c r="Y139" s="763"/>
      <c r="Z139" s="763"/>
      <c r="AA139" s="764"/>
      <c r="AB139" s="589">
        <f>IF(AND($P$139="",$W$139=""),"",IF($G$36="X",ROUND($P$139*$W$139,2),""))</f>
      </c>
      <c r="AC139" s="590"/>
      <c r="AD139" s="590"/>
      <c r="AE139" s="590"/>
      <c r="AF139" s="590"/>
      <c r="AG139" s="590"/>
      <c r="AH139" s="591"/>
      <c r="AI139" s="9"/>
      <c r="AJ139" s="77"/>
      <c r="AK139" s="436"/>
      <c r="AL139" s="436"/>
      <c r="AM139" s="436"/>
      <c r="AN139" s="448"/>
      <c r="AR139" s="589">
        <f>IF(AND($P$139="",$W$139=""),"",IF($G$36="X",ROUND($P$139*$W$139,2),""))</f>
      </c>
      <c r="AS139" s="590"/>
      <c r="AT139" s="590"/>
      <c r="AU139" s="590"/>
      <c r="AV139" s="590"/>
      <c r="AW139" s="590"/>
      <c r="AX139" s="591"/>
      <c r="BC139" s="100"/>
      <c r="BD139" s="100"/>
      <c r="BE139" s="147"/>
      <c r="BF139" s="147"/>
      <c r="BG139" s="147"/>
      <c r="BH139" s="147"/>
      <c r="BI139" s="147"/>
      <c r="BJ139" s="147"/>
      <c r="BK139" s="147"/>
    </row>
    <row r="140" spans="2:63" ht="11.25" customHeight="1" thickBot="1">
      <c r="B140" s="96"/>
      <c r="C140" s="220"/>
      <c r="D140" s="818" t="s">
        <v>126</v>
      </c>
      <c r="E140" s="819"/>
      <c r="F140" s="819"/>
      <c r="G140" s="819"/>
      <c r="H140" s="819"/>
      <c r="I140" s="819"/>
      <c r="J140" s="819"/>
      <c r="K140" s="819"/>
      <c r="L140" s="819"/>
      <c r="M140" s="819"/>
      <c r="N140" s="819"/>
      <c r="O140" s="820"/>
      <c r="P140" s="825"/>
      <c r="Q140" s="826"/>
      <c r="R140" s="826"/>
      <c r="S140" s="826"/>
      <c r="T140" s="826"/>
      <c r="U140" s="826"/>
      <c r="V140" s="827"/>
      <c r="W140" s="765"/>
      <c r="X140" s="766"/>
      <c r="Y140" s="766"/>
      <c r="Z140" s="766"/>
      <c r="AA140" s="767"/>
      <c r="AB140" s="822"/>
      <c r="AC140" s="814"/>
      <c r="AD140" s="814"/>
      <c r="AE140" s="814"/>
      <c r="AF140" s="814"/>
      <c r="AG140" s="814"/>
      <c r="AH140" s="815"/>
      <c r="AI140" s="10"/>
      <c r="AJ140" s="77"/>
      <c r="AL140" s="436"/>
      <c r="AM140" s="436"/>
      <c r="AN140" s="448"/>
      <c r="AR140" s="822"/>
      <c r="AS140" s="814"/>
      <c r="AT140" s="814"/>
      <c r="AU140" s="814"/>
      <c r="AV140" s="814"/>
      <c r="AW140" s="814"/>
      <c r="AX140" s="815"/>
      <c r="BC140" s="100"/>
      <c r="BD140" s="100"/>
      <c r="BE140" s="147"/>
      <c r="BF140" s="147"/>
      <c r="BG140" s="147"/>
      <c r="BH140" s="147"/>
      <c r="BI140" s="147"/>
      <c r="BJ140" s="147"/>
      <c r="BK140" s="147"/>
    </row>
    <row r="141" spans="2:63" ht="13.5" thickBot="1">
      <c r="B141" s="96"/>
      <c r="C141" s="957" t="s">
        <v>176</v>
      </c>
      <c r="D141" s="187" t="s">
        <v>177</v>
      </c>
      <c r="E141" s="171"/>
      <c r="F141" s="171"/>
      <c r="G141" s="171"/>
      <c r="H141" s="171"/>
      <c r="I141" s="171"/>
      <c r="J141" s="171"/>
      <c r="K141" s="171"/>
      <c r="L141" s="171"/>
      <c r="M141" s="171"/>
      <c r="N141" s="171"/>
      <c r="O141" s="171"/>
      <c r="P141" s="171"/>
      <c r="Q141" s="171"/>
      <c r="R141" s="171"/>
      <c r="S141" s="171"/>
      <c r="T141" s="171"/>
      <c r="U141" s="171"/>
      <c r="V141" s="171"/>
      <c r="W141" s="171"/>
      <c r="X141" s="221"/>
      <c r="Y141" s="171"/>
      <c r="Z141" s="171"/>
      <c r="AA141" s="171"/>
      <c r="AB141" s="171"/>
      <c r="AC141" s="171"/>
      <c r="AD141" s="171"/>
      <c r="AE141" s="171"/>
      <c r="AF141" s="171"/>
      <c r="AG141" s="171"/>
      <c r="AH141" s="172"/>
      <c r="AI141" s="9"/>
      <c r="AJ141" s="77"/>
      <c r="AK141" s="436"/>
      <c r="AL141" s="436"/>
      <c r="AM141" s="436"/>
      <c r="AN141" s="448"/>
      <c r="BC141" s="100"/>
      <c r="BD141" s="100"/>
      <c r="BE141" s="147"/>
      <c r="BF141" s="147"/>
      <c r="BG141" s="147"/>
      <c r="BH141" s="147"/>
      <c r="BI141" s="147"/>
      <c r="BJ141" s="147"/>
      <c r="BK141" s="147"/>
    </row>
    <row r="142" spans="2:63" ht="16.5" customHeight="1" thickBot="1">
      <c r="B142" s="96"/>
      <c r="C142" s="933"/>
      <c r="D142" s="567"/>
      <c r="E142" s="568"/>
      <c r="F142" s="568"/>
      <c r="G142" s="568"/>
      <c r="H142" s="568"/>
      <c r="I142" s="568"/>
      <c r="J142" s="568"/>
      <c r="K142" s="568"/>
      <c r="L142" s="568"/>
      <c r="M142" s="568"/>
      <c r="N142" s="568"/>
      <c r="O142" s="569"/>
      <c r="P142" s="837" t="s">
        <v>178</v>
      </c>
      <c r="Q142" s="596"/>
      <c r="R142" s="596"/>
      <c r="S142" s="596"/>
      <c r="T142" s="596"/>
      <c r="U142" s="596"/>
      <c r="V142" s="596"/>
      <c r="W142" s="596"/>
      <c r="X142" s="596"/>
      <c r="Y142" s="632"/>
      <c r="Z142" s="840" t="s">
        <v>829</v>
      </c>
      <c r="AA142" s="841"/>
      <c r="AB142" s="841"/>
      <c r="AC142" s="841"/>
      <c r="AD142" s="555" t="s">
        <v>830</v>
      </c>
      <c r="AE142" s="556"/>
      <c r="AF142" s="556"/>
      <c r="AG142" s="556"/>
      <c r="AH142" s="557"/>
      <c r="AI142" s="12"/>
      <c r="AJ142" s="77"/>
      <c r="AK142" s="436"/>
      <c r="AL142" s="436"/>
      <c r="AM142" s="436"/>
      <c r="AN142" s="448"/>
      <c r="BC142" s="100"/>
      <c r="BD142" s="100"/>
      <c r="BE142" s="147"/>
      <c r="BF142" s="147"/>
      <c r="BG142" s="147"/>
      <c r="BH142" s="147"/>
      <c r="BI142" s="147"/>
      <c r="BJ142" s="147"/>
      <c r="BK142" s="147"/>
    </row>
    <row r="143" spans="2:63" ht="42" customHeight="1" thickBot="1">
      <c r="B143" s="96"/>
      <c r="C143" s="933"/>
      <c r="D143" s="570"/>
      <c r="E143" s="571"/>
      <c r="F143" s="571"/>
      <c r="G143" s="571"/>
      <c r="H143" s="571"/>
      <c r="I143" s="571"/>
      <c r="J143" s="571"/>
      <c r="K143" s="571"/>
      <c r="L143" s="571"/>
      <c r="M143" s="571"/>
      <c r="N143" s="571"/>
      <c r="O143" s="572"/>
      <c r="P143" s="595" t="s">
        <v>179</v>
      </c>
      <c r="Q143" s="596"/>
      <c r="R143" s="596"/>
      <c r="S143" s="596"/>
      <c r="T143" s="596"/>
      <c r="U143" s="595" t="s">
        <v>180</v>
      </c>
      <c r="V143" s="596"/>
      <c r="W143" s="596"/>
      <c r="X143" s="596"/>
      <c r="Y143" s="632"/>
      <c r="Z143" s="842"/>
      <c r="AA143" s="843"/>
      <c r="AB143" s="843"/>
      <c r="AC143" s="843"/>
      <c r="AD143" s="558"/>
      <c r="AE143" s="559"/>
      <c r="AF143" s="559"/>
      <c r="AG143" s="559"/>
      <c r="AH143" s="560"/>
      <c r="AI143" s="12"/>
      <c r="AJ143" s="77"/>
      <c r="AK143" s="436"/>
      <c r="AL143" s="436"/>
      <c r="AM143" s="436"/>
      <c r="AN143" s="448"/>
      <c r="BC143" s="100"/>
      <c r="BD143" s="100"/>
      <c r="BE143" s="147"/>
      <c r="BF143" s="147"/>
      <c r="BG143" s="147"/>
      <c r="BH143" s="147"/>
      <c r="BI143" s="147"/>
      <c r="BJ143" s="147"/>
      <c r="BK143" s="147"/>
    </row>
    <row r="144" spans="2:63" ht="9.75" customHeight="1">
      <c r="B144" s="96"/>
      <c r="C144" s="933"/>
      <c r="D144" s="1003" t="s">
        <v>181</v>
      </c>
      <c r="E144" s="1003"/>
      <c r="F144" s="1003"/>
      <c r="G144" s="1004"/>
      <c r="H144" s="1004"/>
      <c r="I144" s="1004"/>
      <c r="J144" s="1004"/>
      <c r="K144" s="1004"/>
      <c r="L144" s="1004"/>
      <c r="M144" s="1004"/>
      <c r="N144" s="1004"/>
      <c r="O144" s="1004"/>
      <c r="P144" s="729" t="s">
        <v>188</v>
      </c>
      <c r="Q144" s="508"/>
      <c r="R144" s="508"/>
      <c r="S144" s="508"/>
      <c r="T144" s="509"/>
      <c r="U144" s="729" t="s">
        <v>189</v>
      </c>
      <c r="V144" s="508"/>
      <c r="W144" s="508"/>
      <c r="X144" s="508"/>
      <c r="Y144" s="509"/>
      <c r="Z144" s="729" t="s">
        <v>190</v>
      </c>
      <c r="AA144" s="556"/>
      <c r="AB144" s="556"/>
      <c r="AC144" s="557"/>
      <c r="AD144" s="729" t="s">
        <v>191</v>
      </c>
      <c r="AE144" s="838"/>
      <c r="AF144" s="838"/>
      <c r="AG144" s="838"/>
      <c r="AH144" s="839"/>
      <c r="AI144" s="12"/>
      <c r="AJ144" s="77"/>
      <c r="AK144" s="436">
        <v>0.69</v>
      </c>
      <c r="AL144" s="436"/>
      <c r="AM144" s="436"/>
      <c r="AN144" s="448"/>
      <c r="AR144" s="729" t="s">
        <v>191</v>
      </c>
      <c r="AS144" s="556"/>
      <c r="AT144" s="556"/>
      <c r="AU144" s="556"/>
      <c r="AV144" s="557"/>
      <c r="BC144" s="100"/>
      <c r="BD144" s="100"/>
      <c r="BE144" s="147"/>
      <c r="BF144" s="147"/>
      <c r="BG144" s="147"/>
      <c r="BH144" s="147"/>
      <c r="BI144" s="147"/>
      <c r="BJ144" s="147"/>
      <c r="BK144" s="147"/>
    </row>
    <row r="145" spans="2:63" ht="18.75" customHeight="1" thickBot="1">
      <c r="B145" s="96"/>
      <c r="C145" s="933"/>
      <c r="D145" s="809"/>
      <c r="E145" s="809"/>
      <c r="F145" s="809"/>
      <c r="G145" s="810"/>
      <c r="H145" s="810"/>
      <c r="I145" s="810"/>
      <c r="J145" s="810"/>
      <c r="K145" s="810"/>
      <c r="L145" s="810"/>
      <c r="M145" s="810"/>
      <c r="N145" s="810"/>
      <c r="O145" s="810"/>
      <c r="P145" s="734"/>
      <c r="Q145" s="735"/>
      <c r="R145" s="735"/>
      <c r="S145" s="735"/>
      <c r="T145" s="736"/>
      <c r="U145" s="734"/>
      <c r="V145" s="735"/>
      <c r="W145" s="735"/>
      <c r="X145" s="735"/>
      <c r="Y145" s="736"/>
      <c r="Z145" s="1012">
        <f>IF(AND(P145="",U145=""),"",AK144)</f>
      </c>
      <c r="AA145" s="1013"/>
      <c r="AB145" s="1013"/>
      <c r="AC145" s="1014"/>
      <c r="AD145" s="797">
        <f>IF(AND($P$145="",$Z$145=""),"",IF($G$36="X",ROUND(($P$145+$U$145)*$Z$145,2),""))</f>
      </c>
      <c r="AE145" s="1001"/>
      <c r="AF145" s="1001"/>
      <c r="AG145" s="1001"/>
      <c r="AH145" s="1002"/>
      <c r="AI145" s="11"/>
      <c r="AJ145" s="77"/>
      <c r="AL145" s="436"/>
      <c r="AM145" s="436"/>
      <c r="AN145" s="448"/>
      <c r="AR145" s="797">
        <f>IF(AND($P$145="",$Z$145=""),"",IF($G$36="X",ROUND(($P$145+$U$145)*$Z$145,2),""))</f>
      </c>
      <c r="AS145" s="1001"/>
      <c r="AT145" s="1001"/>
      <c r="AU145" s="1001"/>
      <c r="AV145" s="1002"/>
      <c r="BC145" s="100"/>
      <c r="BD145" s="100"/>
      <c r="BE145" s="147"/>
      <c r="BF145" s="147"/>
      <c r="BG145" s="147"/>
      <c r="BH145" s="147"/>
      <c r="BI145" s="147"/>
      <c r="BJ145" s="147"/>
      <c r="BK145" s="147"/>
    </row>
    <row r="146" spans="2:63" ht="9" customHeight="1">
      <c r="B146" s="96"/>
      <c r="C146" s="933"/>
      <c r="D146" s="546" t="s">
        <v>27</v>
      </c>
      <c r="E146" s="778"/>
      <c r="F146" s="778"/>
      <c r="G146" s="778"/>
      <c r="H146" s="778"/>
      <c r="I146" s="778"/>
      <c r="J146" s="778"/>
      <c r="K146" s="778"/>
      <c r="L146" s="778"/>
      <c r="M146" s="778"/>
      <c r="N146" s="778"/>
      <c r="O146" s="779"/>
      <c r="P146" s="729" t="s">
        <v>192</v>
      </c>
      <c r="Q146" s="508"/>
      <c r="R146" s="508"/>
      <c r="S146" s="508"/>
      <c r="T146" s="509"/>
      <c r="U146" s="729" t="s">
        <v>193</v>
      </c>
      <c r="V146" s="508"/>
      <c r="W146" s="508"/>
      <c r="X146" s="508"/>
      <c r="Y146" s="509"/>
      <c r="Z146" s="729" t="s">
        <v>194</v>
      </c>
      <c r="AA146" s="556"/>
      <c r="AB146" s="556"/>
      <c r="AC146" s="557"/>
      <c r="AD146" s="729" t="s">
        <v>195</v>
      </c>
      <c r="AE146" s="838"/>
      <c r="AF146" s="838"/>
      <c r="AG146" s="838"/>
      <c r="AH146" s="839"/>
      <c r="AI146" s="12"/>
      <c r="AJ146" s="77"/>
      <c r="AK146" s="436">
        <v>22.35</v>
      </c>
      <c r="AL146" s="436"/>
      <c r="AM146" s="436"/>
      <c r="AN146" s="448"/>
      <c r="AR146" s="729" t="s">
        <v>195</v>
      </c>
      <c r="AS146" s="556"/>
      <c r="AT146" s="556"/>
      <c r="AU146" s="556"/>
      <c r="AV146" s="557"/>
      <c r="BC146" s="100"/>
      <c r="BD146" s="100"/>
      <c r="BE146" s="147"/>
      <c r="BF146" s="147"/>
      <c r="BG146" s="147"/>
      <c r="BH146" s="147"/>
      <c r="BI146" s="147"/>
      <c r="BJ146" s="147"/>
      <c r="BK146" s="147"/>
    </row>
    <row r="147" spans="2:63" ht="9.75" customHeight="1">
      <c r="B147" s="96"/>
      <c r="C147" s="933"/>
      <c r="D147" s="780"/>
      <c r="E147" s="781"/>
      <c r="F147" s="781"/>
      <c r="G147" s="781"/>
      <c r="H147" s="781"/>
      <c r="I147" s="781"/>
      <c r="J147" s="781"/>
      <c r="K147" s="781"/>
      <c r="L147" s="781"/>
      <c r="M147" s="781"/>
      <c r="N147" s="781"/>
      <c r="O147" s="782"/>
      <c r="P147" s="821"/>
      <c r="Q147" s="834"/>
      <c r="R147" s="834"/>
      <c r="S147" s="834"/>
      <c r="T147" s="835"/>
      <c r="U147" s="821"/>
      <c r="V147" s="812"/>
      <c r="W147" s="812"/>
      <c r="X147" s="812"/>
      <c r="Y147" s="813"/>
      <c r="Z147" s="904">
        <f>IF(AND(P147="",U147=""),"",AK146)</f>
      </c>
      <c r="AA147" s="1021"/>
      <c r="AB147" s="1021"/>
      <c r="AC147" s="1022"/>
      <c r="AD147" s="926">
        <f>IF(AND($P$147="",$Z$147=""),"",IF($G$36="X",ROUND(($P$147+$U$147)*$Z$147,2),""))</f>
      </c>
      <c r="AE147" s="1032"/>
      <c r="AF147" s="1032"/>
      <c r="AG147" s="1032"/>
      <c r="AH147" s="1033"/>
      <c r="AI147" s="12"/>
      <c r="AJ147" s="77"/>
      <c r="AK147" s="436"/>
      <c r="AL147" s="436"/>
      <c r="AM147" s="436"/>
      <c r="AN147" s="448"/>
      <c r="AR147" s="926">
        <f>IF(AND($P$147="",$Z$147=""),"",IF($G$36="X",ROUND(($P$147+$U$147)*$Z$147,2),""))</f>
      </c>
      <c r="AS147" s="1032"/>
      <c r="AT147" s="1032"/>
      <c r="AU147" s="1032"/>
      <c r="AV147" s="1033"/>
      <c r="BC147" s="100"/>
      <c r="BD147" s="100"/>
      <c r="BE147" s="147"/>
      <c r="BF147" s="147"/>
      <c r="BG147" s="147"/>
      <c r="BH147" s="147"/>
      <c r="BI147" s="147"/>
      <c r="BJ147" s="147"/>
      <c r="BK147" s="147"/>
    </row>
    <row r="148" spans="2:63" ht="9.75" customHeight="1" thickBot="1">
      <c r="B148" s="96"/>
      <c r="C148" s="933"/>
      <c r="D148" s="783"/>
      <c r="E148" s="784"/>
      <c r="F148" s="784"/>
      <c r="G148" s="784"/>
      <c r="H148" s="784"/>
      <c r="I148" s="784"/>
      <c r="J148" s="784"/>
      <c r="K148" s="784"/>
      <c r="L148" s="784"/>
      <c r="M148" s="784"/>
      <c r="N148" s="784"/>
      <c r="O148" s="785"/>
      <c r="P148" s="836"/>
      <c r="Q148" s="834"/>
      <c r="R148" s="834"/>
      <c r="S148" s="834"/>
      <c r="T148" s="835"/>
      <c r="U148" s="592"/>
      <c r="V148" s="1005"/>
      <c r="W148" s="1005"/>
      <c r="X148" s="1005"/>
      <c r="Y148" s="594"/>
      <c r="Z148" s="1023">
        <f>IF(AND(P148="",U148=""),"",AK147)</f>
      </c>
      <c r="AA148" s="1021"/>
      <c r="AB148" s="1021"/>
      <c r="AC148" s="1022"/>
      <c r="AD148" s="1034"/>
      <c r="AE148" s="1035"/>
      <c r="AF148" s="1035"/>
      <c r="AG148" s="1035"/>
      <c r="AH148" s="1036"/>
      <c r="AI148" s="12"/>
      <c r="AJ148" s="77"/>
      <c r="AK148" s="436"/>
      <c r="AL148" s="436"/>
      <c r="AM148" s="436"/>
      <c r="AN148" s="448"/>
      <c r="AR148" s="1108"/>
      <c r="AS148" s="1032"/>
      <c r="AT148" s="1032"/>
      <c r="AU148" s="1032"/>
      <c r="AV148" s="1033"/>
      <c r="BC148" s="100"/>
      <c r="BD148" s="100"/>
      <c r="BE148" s="147"/>
      <c r="BF148" s="147"/>
      <c r="BG148" s="147"/>
      <c r="BH148" s="147"/>
      <c r="BI148" s="147"/>
      <c r="BJ148" s="147"/>
      <c r="BK148" s="147"/>
    </row>
    <row r="149" spans="2:63" ht="9.75" customHeight="1">
      <c r="B149" s="96"/>
      <c r="C149" s="933"/>
      <c r="D149" s="546" t="s">
        <v>791</v>
      </c>
      <c r="E149" s="823"/>
      <c r="F149" s="823"/>
      <c r="G149" s="823"/>
      <c r="H149" s="823"/>
      <c r="I149" s="823"/>
      <c r="J149" s="823"/>
      <c r="K149" s="823"/>
      <c r="L149" s="823"/>
      <c r="M149" s="823"/>
      <c r="N149" s="823"/>
      <c r="O149" s="824"/>
      <c r="P149" s="729" t="s">
        <v>196</v>
      </c>
      <c r="Q149" s="508"/>
      <c r="R149" s="508"/>
      <c r="S149" s="508"/>
      <c r="T149" s="509"/>
      <c r="U149" s="729" t="s">
        <v>197</v>
      </c>
      <c r="V149" s="508"/>
      <c r="W149" s="508"/>
      <c r="X149" s="508"/>
      <c r="Y149" s="509"/>
      <c r="Z149" s="729" t="s">
        <v>201</v>
      </c>
      <c r="AA149" s="556"/>
      <c r="AB149" s="556"/>
      <c r="AC149" s="557"/>
      <c r="AD149" s="729" t="s">
        <v>209</v>
      </c>
      <c r="AE149" s="556"/>
      <c r="AF149" s="556"/>
      <c r="AG149" s="556"/>
      <c r="AH149" s="557"/>
      <c r="AI149" s="12"/>
      <c r="AJ149" s="77"/>
      <c r="AK149" s="436">
        <v>23.03</v>
      </c>
      <c r="AL149" s="436"/>
      <c r="AM149" s="436"/>
      <c r="AN149" s="448"/>
      <c r="AR149" s="729" t="s">
        <v>209</v>
      </c>
      <c r="AS149" s="556"/>
      <c r="AT149" s="556"/>
      <c r="AU149" s="556"/>
      <c r="AV149" s="557"/>
      <c r="BC149" s="100"/>
      <c r="BD149" s="100"/>
      <c r="BE149" s="147"/>
      <c r="BF149" s="147"/>
      <c r="BG149" s="147"/>
      <c r="BH149" s="147"/>
      <c r="BI149" s="147"/>
      <c r="BJ149" s="147"/>
      <c r="BK149" s="147"/>
    </row>
    <row r="150" spans="2:63" ht="13.5" customHeight="1" thickBot="1">
      <c r="B150" s="96"/>
      <c r="C150" s="933"/>
      <c r="D150" s="783"/>
      <c r="E150" s="784"/>
      <c r="F150" s="784"/>
      <c r="G150" s="784"/>
      <c r="H150" s="784"/>
      <c r="I150" s="784"/>
      <c r="J150" s="784"/>
      <c r="K150" s="784"/>
      <c r="L150" s="784"/>
      <c r="M150" s="784"/>
      <c r="N150" s="784"/>
      <c r="O150" s="785"/>
      <c r="P150" s="734"/>
      <c r="Q150" s="735"/>
      <c r="R150" s="735"/>
      <c r="S150" s="735"/>
      <c r="T150" s="736"/>
      <c r="U150" s="734"/>
      <c r="V150" s="735"/>
      <c r="W150" s="735"/>
      <c r="X150" s="735"/>
      <c r="Y150" s="736"/>
      <c r="Z150" s="1012">
        <f>IF(AND(P150="",U150=""),"",AK149)</f>
      </c>
      <c r="AA150" s="1013"/>
      <c r="AB150" s="1013"/>
      <c r="AC150" s="1014"/>
      <c r="AD150" s="797">
        <f>IF(AND($P$150="",$Z$150=""),"",IF($G$36="X",ROUND(($P$150+$U$150)*$Z$150,2),""))</f>
      </c>
      <c r="AE150" s="1001"/>
      <c r="AF150" s="1001"/>
      <c r="AG150" s="1001"/>
      <c r="AH150" s="1002"/>
      <c r="AI150" s="11"/>
      <c r="AJ150" s="77"/>
      <c r="AL150" s="436"/>
      <c r="AM150" s="436"/>
      <c r="AN150" s="448"/>
      <c r="AR150" s="797">
        <f>IF(AND($P$150="",$Z$150=""),"",IF($G$36="X",ROUND(($P$150+$U$150)*$Z$150,2),""))</f>
      </c>
      <c r="AS150" s="1001"/>
      <c r="AT150" s="1001"/>
      <c r="AU150" s="1001"/>
      <c r="AV150" s="1002"/>
      <c r="BC150" s="100"/>
      <c r="BD150" s="100"/>
      <c r="BE150" s="147"/>
      <c r="BF150" s="147"/>
      <c r="BG150" s="147"/>
      <c r="BH150" s="147"/>
      <c r="BI150" s="147"/>
      <c r="BJ150" s="147"/>
      <c r="BK150" s="147"/>
    </row>
    <row r="151" spans="2:63" ht="9.75" customHeight="1">
      <c r="B151" s="96"/>
      <c r="C151" s="933"/>
      <c r="D151" s="546" t="s">
        <v>792</v>
      </c>
      <c r="E151" s="823"/>
      <c r="F151" s="823"/>
      <c r="G151" s="823"/>
      <c r="H151" s="823"/>
      <c r="I151" s="823"/>
      <c r="J151" s="823"/>
      <c r="K151" s="823"/>
      <c r="L151" s="823"/>
      <c r="M151" s="823"/>
      <c r="N151" s="823"/>
      <c r="O151" s="824"/>
      <c r="P151" s="729" t="s">
        <v>206</v>
      </c>
      <c r="Q151" s="508"/>
      <c r="R151" s="508"/>
      <c r="S151" s="508"/>
      <c r="T151" s="509"/>
      <c r="U151" s="729" t="s">
        <v>207</v>
      </c>
      <c r="V151" s="508"/>
      <c r="W151" s="508"/>
      <c r="X151" s="508"/>
      <c r="Y151" s="509"/>
      <c r="Z151" s="729" t="s">
        <v>208</v>
      </c>
      <c r="AA151" s="556"/>
      <c r="AB151" s="556"/>
      <c r="AC151" s="557"/>
      <c r="AD151" s="453" t="s">
        <v>209</v>
      </c>
      <c r="AE151" s="429">
        <f>IF(AND(OR(P152&lt;&gt;"",U152&lt;&gt;""),AD152="",OR(AND($I$6=$BD$12,$P$169&lt;&gt;"",$F$341&lt;&gt;""),$I$6=$BD$11)),"!!!","")</f>
      </c>
      <c r="AF151" s="454"/>
      <c r="AG151" s="454"/>
      <c r="AH151" s="455"/>
      <c r="AI151" s="12"/>
      <c r="AJ151" s="77"/>
      <c r="AK151" s="436">
        <v>23.03</v>
      </c>
      <c r="AL151" s="436"/>
      <c r="AM151" s="436"/>
      <c r="AN151" s="448"/>
      <c r="AR151" s="729" t="s">
        <v>214</v>
      </c>
      <c r="AS151" s="556"/>
      <c r="AT151" s="556"/>
      <c r="AU151" s="556"/>
      <c r="AV151" s="557"/>
      <c r="BC151" s="100"/>
      <c r="BD151" s="100"/>
      <c r="BE151" s="147"/>
      <c r="BF151" s="147"/>
      <c r="BG151" s="147"/>
      <c r="BH151" s="147"/>
      <c r="BI151" s="147"/>
      <c r="BJ151" s="147"/>
      <c r="BK151" s="147"/>
    </row>
    <row r="152" spans="2:63" ht="12.75" customHeight="1" thickBot="1">
      <c r="B152" s="96"/>
      <c r="C152" s="933"/>
      <c r="D152" s="783"/>
      <c r="E152" s="784"/>
      <c r="F152" s="784"/>
      <c r="G152" s="784"/>
      <c r="H152" s="784"/>
      <c r="I152" s="784"/>
      <c r="J152" s="784"/>
      <c r="K152" s="784"/>
      <c r="L152" s="784"/>
      <c r="M152" s="784"/>
      <c r="N152" s="784"/>
      <c r="O152" s="785"/>
      <c r="P152" s="734"/>
      <c r="Q152" s="735"/>
      <c r="R152" s="735"/>
      <c r="S152" s="735"/>
      <c r="T152" s="736"/>
      <c r="U152" s="734"/>
      <c r="V152" s="735"/>
      <c r="W152" s="735"/>
      <c r="X152" s="735"/>
      <c r="Y152" s="736"/>
      <c r="Z152" s="1012">
        <f>IF(AND(P152="",U152=""),"",AK151)</f>
      </c>
      <c r="AA152" s="1013"/>
      <c r="AB152" s="1013"/>
      <c r="AC152" s="1014"/>
      <c r="AD152" s="797">
        <f>IF(AND($P$152="",$Z$152=""),"",IF($G$36="X",ROUND(($P$152+$U$152)*$Z$152,2),""))</f>
      </c>
      <c r="AE152" s="1001"/>
      <c r="AF152" s="1001"/>
      <c r="AG152" s="1001"/>
      <c r="AH152" s="1002"/>
      <c r="AI152" s="11"/>
      <c r="AJ152" s="77"/>
      <c r="AL152" s="436"/>
      <c r="AM152" s="436"/>
      <c r="AN152" s="448"/>
      <c r="AR152" s="797">
        <f>IF(AND($P$152="",$Z$152=""),"",IF($G$36="X",ROUND(($P$152+$U$152)*$Z$152,2),""))</f>
      </c>
      <c r="AS152" s="1001"/>
      <c r="AT152" s="1001"/>
      <c r="AU152" s="1001"/>
      <c r="AV152" s="1002"/>
      <c r="BC152" s="100"/>
      <c r="BD152" s="100"/>
      <c r="BE152" s="147"/>
      <c r="BF152" s="147"/>
      <c r="BG152" s="147"/>
      <c r="BH152" s="147"/>
      <c r="BI152" s="147"/>
      <c r="BJ152" s="147"/>
      <c r="BK152" s="147"/>
    </row>
    <row r="153" spans="2:63" ht="9" customHeight="1">
      <c r="B153" s="96"/>
      <c r="C153" s="933"/>
      <c r="D153" s="546" t="s">
        <v>793</v>
      </c>
      <c r="E153" s="718"/>
      <c r="F153" s="718"/>
      <c r="G153" s="718"/>
      <c r="H153" s="718"/>
      <c r="I153" s="718"/>
      <c r="J153" s="718"/>
      <c r="K153" s="718"/>
      <c r="L153" s="718"/>
      <c r="M153" s="718"/>
      <c r="N153" s="718"/>
      <c r="O153" s="719"/>
      <c r="P153" s="729" t="s">
        <v>211</v>
      </c>
      <c r="Q153" s="508"/>
      <c r="R153" s="508"/>
      <c r="S153" s="508"/>
      <c r="T153" s="509"/>
      <c r="U153" s="729" t="s">
        <v>212</v>
      </c>
      <c r="V153" s="508"/>
      <c r="W153" s="508"/>
      <c r="X153" s="508"/>
      <c r="Y153" s="509"/>
      <c r="Z153" s="729" t="s">
        <v>213</v>
      </c>
      <c r="AA153" s="556"/>
      <c r="AB153" s="556"/>
      <c r="AC153" s="557"/>
      <c r="AD153" s="453" t="s">
        <v>214</v>
      </c>
      <c r="AE153" s="429">
        <f>IF(AND(OR(P154&lt;&gt;"",U154&lt;&gt;""),AD154="",OR(AND($I$6=$BD$12,$P$169&lt;&gt;"",$F$341&lt;&gt;""),$I$6=$BD$11)),"!!!","")</f>
      </c>
      <c r="AF153" s="454"/>
      <c r="AG153" s="454"/>
      <c r="AH153" s="455"/>
      <c r="AI153" s="11"/>
      <c r="AJ153" s="77"/>
      <c r="AK153" s="436">
        <v>23.03</v>
      </c>
      <c r="AL153" s="436"/>
      <c r="AM153" s="436"/>
      <c r="AN153" s="448"/>
      <c r="AR153" s="729" t="s">
        <v>218</v>
      </c>
      <c r="AS153" s="556"/>
      <c r="AT153" s="556"/>
      <c r="AU153" s="556"/>
      <c r="AV153" s="557"/>
      <c r="BC153" s="100"/>
      <c r="BD153" s="100"/>
      <c r="BE153" s="147"/>
      <c r="BF153" s="147"/>
      <c r="BG153" s="147"/>
      <c r="BH153" s="147"/>
      <c r="BI153" s="147"/>
      <c r="BJ153" s="147"/>
      <c r="BK153" s="147"/>
    </row>
    <row r="154" spans="2:63" ht="9" customHeight="1">
      <c r="B154" s="96"/>
      <c r="C154" s="933"/>
      <c r="D154" s="720"/>
      <c r="E154" s="721"/>
      <c r="F154" s="721"/>
      <c r="G154" s="721"/>
      <c r="H154" s="721"/>
      <c r="I154" s="721"/>
      <c r="J154" s="721"/>
      <c r="K154" s="721"/>
      <c r="L154" s="721"/>
      <c r="M154" s="721"/>
      <c r="N154" s="721"/>
      <c r="O154" s="722"/>
      <c r="P154" s="821"/>
      <c r="Q154" s="1007"/>
      <c r="R154" s="1007"/>
      <c r="S154" s="1007"/>
      <c r="T154" s="1008"/>
      <c r="U154" s="821"/>
      <c r="V154" s="1007"/>
      <c r="W154" s="1007"/>
      <c r="X154" s="1007"/>
      <c r="Y154" s="1008"/>
      <c r="Z154" s="904">
        <f>IF(AND(P154="",U154=""),"",AK153)</f>
      </c>
      <c r="AA154" s="905"/>
      <c r="AB154" s="905"/>
      <c r="AC154" s="906"/>
      <c r="AD154" s="926">
        <f>IF(AND($P$154="",$Z$154=""),"",IF($G$36="X",ROUND(($P$154+$U$154)*$Z$154,2),""))</f>
      </c>
      <c r="AE154" s="927"/>
      <c r="AF154" s="927"/>
      <c r="AG154" s="927"/>
      <c r="AH154" s="928"/>
      <c r="AI154" s="11"/>
      <c r="AJ154" s="77"/>
      <c r="AL154" s="436"/>
      <c r="AM154" s="436"/>
      <c r="AN154" s="448"/>
      <c r="AR154" s="926">
        <f>IF(AND($P$154="",$Z$154=""),"",IF($G$36="X",ROUND(($P$154+$U$154)*$Z$154,2),""))</f>
      </c>
      <c r="AS154" s="927"/>
      <c r="AT154" s="927"/>
      <c r="AU154" s="927"/>
      <c r="AV154" s="928"/>
      <c r="BC154" s="100"/>
      <c r="BD154" s="100"/>
      <c r="BE154" s="147"/>
      <c r="BF154" s="147"/>
      <c r="BG154" s="147"/>
      <c r="BH154" s="147"/>
      <c r="BI154" s="147"/>
      <c r="BJ154" s="147"/>
      <c r="BK154" s="147"/>
    </row>
    <row r="155" spans="2:63" ht="9" customHeight="1">
      <c r="B155" s="96"/>
      <c r="C155" s="933"/>
      <c r="D155" s="720"/>
      <c r="E155" s="721"/>
      <c r="F155" s="721"/>
      <c r="G155" s="721"/>
      <c r="H155" s="721"/>
      <c r="I155" s="721"/>
      <c r="J155" s="721"/>
      <c r="K155" s="721"/>
      <c r="L155" s="721"/>
      <c r="M155" s="721"/>
      <c r="N155" s="721"/>
      <c r="O155" s="722"/>
      <c r="P155" s="1006"/>
      <c r="Q155" s="1007"/>
      <c r="R155" s="1007"/>
      <c r="S155" s="1007"/>
      <c r="T155" s="1008"/>
      <c r="U155" s="1006"/>
      <c r="V155" s="1007"/>
      <c r="W155" s="1007"/>
      <c r="X155" s="1007"/>
      <c r="Y155" s="1008"/>
      <c r="Z155" s="1015"/>
      <c r="AA155" s="1016"/>
      <c r="AB155" s="1016"/>
      <c r="AC155" s="1017"/>
      <c r="AD155" s="1006"/>
      <c r="AE155" s="1007"/>
      <c r="AF155" s="1007"/>
      <c r="AG155" s="1007"/>
      <c r="AH155" s="1008"/>
      <c r="AI155" s="11"/>
      <c r="AJ155" s="77"/>
      <c r="AL155" s="436"/>
      <c r="AM155" s="436"/>
      <c r="AN155" s="448"/>
      <c r="AR155" s="1006"/>
      <c r="AS155" s="1007"/>
      <c r="AT155" s="1007"/>
      <c r="AU155" s="1007"/>
      <c r="AV155" s="1008"/>
      <c r="BC155" s="100"/>
      <c r="BD155" s="100"/>
      <c r="BE155" s="147"/>
      <c r="BF155" s="147"/>
      <c r="BG155" s="147"/>
      <c r="BH155" s="147"/>
      <c r="BI155" s="147"/>
      <c r="BJ155" s="147"/>
      <c r="BK155" s="147"/>
    </row>
    <row r="156" spans="2:63" ht="7.5" customHeight="1">
      <c r="B156" s="96"/>
      <c r="C156" s="933"/>
      <c r="D156" s="720"/>
      <c r="E156" s="721"/>
      <c r="F156" s="721"/>
      <c r="G156" s="721"/>
      <c r="H156" s="721"/>
      <c r="I156" s="721"/>
      <c r="J156" s="721"/>
      <c r="K156" s="721"/>
      <c r="L156" s="721"/>
      <c r="M156" s="721"/>
      <c r="N156" s="721"/>
      <c r="O156" s="722"/>
      <c r="P156" s="1006"/>
      <c r="Q156" s="1007"/>
      <c r="R156" s="1007"/>
      <c r="S156" s="1007"/>
      <c r="T156" s="1008"/>
      <c r="U156" s="1006"/>
      <c r="V156" s="1007"/>
      <c r="W156" s="1007"/>
      <c r="X156" s="1007"/>
      <c r="Y156" s="1008"/>
      <c r="Z156" s="1015"/>
      <c r="AA156" s="1016"/>
      <c r="AB156" s="1016"/>
      <c r="AC156" s="1017"/>
      <c r="AD156" s="1006"/>
      <c r="AE156" s="1007"/>
      <c r="AF156" s="1007"/>
      <c r="AG156" s="1007"/>
      <c r="AH156" s="1008"/>
      <c r="AI156" s="11"/>
      <c r="AJ156" s="77"/>
      <c r="AL156" s="436"/>
      <c r="AM156" s="436"/>
      <c r="AN156" s="448"/>
      <c r="AR156" s="1006"/>
      <c r="AS156" s="1007"/>
      <c r="AT156" s="1007"/>
      <c r="AU156" s="1007"/>
      <c r="AV156" s="1008"/>
      <c r="BC156" s="100"/>
      <c r="BD156" s="100"/>
      <c r="BE156" s="147"/>
      <c r="BF156" s="147"/>
      <c r="BG156" s="147"/>
      <c r="BH156" s="147"/>
      <c r="BI156" s="147"/>
      <c r="BJ156" s="147"/>
      <c r="BK156" s="147"/>
    </row>
    <row r="157" spans="2:63" ht="9" customHeight="1" thickBot="1">
      <c r="B157" s="96"/>
      <c r="C157" s="933"/>
      <c r="D157" s="723"/>
      <c r="E157" s="724"/>
      <c r="F157" s="724"/>
      <c r="G157" s="724"/>
      <c r="H157" s="724"/>
      <c r="I157" s="724"/>
      <c r="J157" s="724"/>
      <c r="K157" s="724"/>
      <c r="L157" s="724"/>
      <c r="M157" s="724"/>
      <c r="N157" s="724"/>
      <c r="O157" s="725"/>
      <c r="P157" s="1009"/>
      <c r="Q157" s="1010"/>
      <c r="R157" s="1010"/>
      <c r="S157" s="1010"/>
      <c r="T157" s="1011"/>
      <c r="U157" s="1009"/>
      <c r="V157" s="1010"/>
      <c r="W157" s="1010"/>
      <c r="X157" s="1010"/>
      <c r="Y157" s="1011"/>
      <c r="Z157" s="1018"/>
      <c r="AA157" s="1019"/>
      <c r="AB157" s="1019"/>
      <c r="AC157" s="1020"/>
      <c r="AD157" s="1009"/>
      <c r="AE157" s="1010"/>
      <c r="AF157" s="1010"/>
      <c r="AG157" s="1010"/>
      <c r="AH157" s="1011"/>
      <c r="AI157" s="11"/>
      <c r="AJ157" s="77"/>
      <c r="AL157" s="436"/>
      <c r="AM157" s="436"/>
      <c r="AN157" s="448"/>
      <c r="AR157" s="1009"/>
      <c r="AS157" s="1010"/>
      <c r="AT157" s="1010"/>
      <c r="AU157" s="1010"/>
      <c r="AV157" s="1011"/>
      <c r="BC157" s="100"/>
      <c r="BD157" s="100"/>
      <c r="BE157" s="147"/>
      <c r="BF157" s="147"/>
      <c r="BG157" s="147"/>
      <c r="BH157" s="147"/>
      <c r="BI157" s="147"/>
      <c r="BJ157" s="147"/>
      <c r="BK157" s="147"/>
    </row>
    <row r="158" spans="2:63" ht="9.75" customHeight="1">
      <c r="B158" s="96"/>
      <c r="C158" s="933"/>
      <c r="D158" s="564" t="s">
        <v>794</v>
      </c>
      <c r="E158" s="565"/>
      <c r="F158" s="565"/>
      <c r="G158" s="565"/>
      <c r="H158" s="565"/>
      <c r="I158" s="565"/>
      <c r="J158" s="565"/>
      <c r="K158" s="565"/>
      <c r="L158" s="565"/>
      <c r="M158" s="565"/>
      <c r="N158" s="565"/>
      <c r="O158" s="566"/>
      <c r="P158" s="729" t="s">
        <v>215</v>
      </c>
      <c r="Q158" s="508"/>
      <c r="R158" s="508"/>
      <c r="S158" s="508"/>
      <c r="T158" s="509"/>
      <c r="U158" s="729" t="s">
        <v>216</v>
      </c>
      <c r="V158" s="508"/>
      <c r="W158" s="508"/>
      <c r="X158" s="508"/>
      <c r="Y158" s="509"/>
      <c r="Z158" s="729" t="s">
        <v>217</v>
      </c>
      <c r="AA158" s="556"/>
      <c r="AB158" s="556"/>
      <c r="AC158" s="557"/>
      <c r="AD158" s="729" t="s">
        <v>222</v>
      </c>
      <c r="AE158" s="556"/>
      <c r="AF158" s="556"/>
      <c r="AG158" s="556"/>
      <c r="AH158" s="557"/>
      <c r="AI158" s="12"/>
      <c r="AJ158" s="77"/>
      <c r="AK158" s="436">
        <v>10.74</v>
      </c>
      <c r="AL158" s="436"/>
      <c r="AM158" s="436"/>
      <c r="AN158" s="448"/>
      <c r="AR158" s="729" t="s">
        <v>222</v>
      </c>
      <c r="AS158" s="556"/>
      <c r="AT158" s="556"/>
      <c r="AU158" s="556"/>
      <c r="AV158" s="557"/>
      <c r="BC158" s="100"/>
      <c r="BD158" s="100"/>
      <c r="BE158" s="147"/>
      <c r="BF158" s="147"/>
      <c r="BG158" s="147"/>
      <c r="BH158" s="147"/>
      <c r="BI158" s="147"/>
      <c r="BJ158" s="147"/>
      <c r="BK158" s="147"/>
    </row>
    <row r="159" spans="2:63" ht="9.75" customHeight="1" thickBot="1">
      <c r="B159" s="96"/>
      <c r="C159" s="933"/>
      <c r="D159" s="564" t="s">
        <v>94</v>
      </c>
      <c r="E159" s="565"/>
      <c r="F159" s="565"/>
      <c r="G159" s="565"/>
      <c r="H159" s="565"/>
      <c r="I159" s="565"/>
      <c r="J159" s="565"/>
      <c r="K159" s="565"/>
      <c r="L159" s="565"/>
      <c r="M159" s="565"/>
      <c r="N159" s="565"/>
      <c r="O159" s="566"/>
      <c r="P159" s="821"/>
      <c r="Q159" s="812"/>
      <c r="R159" s="812"/>
      <c r="S159" s="812"/>
      <c r="T159" s="813"/>
      <c r="U159" s="811"/>
      <c r="V159" s="812"/>
      <c r="W159" s="812"/>
      <c r="X159" s="812"/>
      <c r="Y159" s="813"/>
      <c r="Z159" s="904">
        <f>IF(AND(P159="",U159=""),"",AK158)</f>
      </c>
      <c r="AA159" s="1021"/>
      <c r="AB159" s="1021"/>
      <c r="AC159" s="1022"/>
      <c r="AD159" s="926">
        <f>IF(AND($P$159="",$Z$159=""),"",IF($G$36="X",ROUND(($P$159+$U$159)*$Z$159,2),""))</f>
      </c>
      <c r="AE159" s="1032"/>
      <c r="AF159" s="1032"/>
      <c r="AG159" s="1032"/>
      <c r="AH159" s="1033"/>
      <c r="AI159" s="12"/>
      <c r="AJ159" s="77"/>
      <c r="AK159" s="436"/>
      <c r="AL159" s="436"/>
      <c r="AM159" s="436"/>
      <c r="AN159" s="448"/>
      <c r="AR159" s="926">
        <f>IF(AND($P$159="",$Z$159=""),"",IF($G$36="X",ROUND(($P$159+$U$159)*$Z$159,2),""))</f>
      </c>
      <c r="AS159" s="1032"/>
      <c r="AT159" s="1032"/>
      <c r="AU159" s="1032"/>
      <c r="AV159" s="1033"/>
      <c r="BC159" s="100"/>
      <c r="BD159" s="100"/>
      <c r="BE159" s="147"/>
      <c r="BF159" s="147"/>
      <c r="BG159" s="147"/>
      <c r="BH159" s="147"/>
      <c r="BI159" s="147"/>
      <c r="BJ159" s="147"/>
      <c r="BK159" s="147"/>
    </row>
    <row r="160" spans="2:63" ht="9" customHeight="1">
      <c r="B160" s="96"/>
      <c r="C160" s="933"/>
      <c r="D160" s="546" t="s">
        <v>795</v>
      </c>
      <c r="E160" s="778"/>
      <c r="F160" s="778"/>
      <c r="G160" s="778"/>
      <c r="H160" s="778"/>
      <c r="I160" s="778"/>
      <c r="J160" s="778"/>
      <c r="K160" s="778"/>
      <c r="L160" s="778"/>
      <c r="M160" s="778"/>
      <c r="N160" s="778"/>
      <c r="O160" s="779"/>
      <c r="P160" s="729" t="s">
        <v>220</v>
      </c>
      <c r="Q160" s="508"/>
      <c r="R160" s="508"/>
      <c r="S160" s="508"/>
      <c r="T160" s="509"/>
      <c r="U160" s="729"/>
      <c r="V160" s="508"/>
      <c r="W160" s="508"/>
      <c r="X160" s="508"/>
      <c r="Y160" s="509"/>
      <c r="Z160" s="729" t="s">
        <v>221</v>
      </c>
      <c r="AA160" s="556"/>
      <c r="AB160" s="556"/>
      <c r="AC160" s="557"/>
      <c r="AD160" s="729" t="s">
        <v>225</v>
      </c>
      <c r="AE160" s="556"/>
      <c r="AF160" s="556"/>
      <c r="AG160" s="556"/>
      <c r="AH160" s="557"/>
      <c r="AI160" s="12"/>
      <c r="AJ160" s="77"/>
      <c r="AK160" s="436">
        <v>4.42</v>
      </c>
      <c r="AL160" s="436"/>
      <c r="AM160" s="436"/>
      <c r="AN160" s="448"/>
      <c r="AR160" s="729" t="s">
        <v>225</v>
      </c>
      <c r="AS160" s="556"/>
      <c r="AT160" s="556"/>
      <c r="AU160" s="556"/>
      <c r="AV160" s="557"/>
      <c r="BC160" s="100"/>
      <c r="BD160" s="100"/>
      <c r="BE160" s="147"/>
      <c r="BF160" s="147"/>
      <c r="BG160" s="147"/>
      <c r="BH160" s="147"/>
      <c r="BI160" s="147"/>
      <c r="BJ160" s="147"/>
      <c r="BK160" s="147"/>
    </row>
    <row r="161" spans="2:63" ht="16.5" customHeight="1" thickBot="1">
      <c r="B161" s="96"/>
      <c r="C161" s="933"/>
      <c r="D161" s="783"/>
      <c r="E161" s="784"/>
      <c r="F161" s="784"/>
      <c r="G161" s="784"/>
      <c r="H161" s="784"/>
      <c r="I161" s="784"/>
      <c r="J161" s="784"/>
      <c r="K161" s="784"/>
      <c r="L161" s="784"/>
      <c r="M161" s="784"/>
      <c r="N161" s="784"/>
      <c r="O161" s="785"/>
      <c r="P161" s="821"/>
      <c r="Q161" s="812"/>
      <c r="R161" s="812"/>
      <c r="S161" s="812"/>
      <c r="T161" s="813"/>
      <c r="U161" s="821"/>
      <c r="V161" s="812"/>
      <c r="W161" s="812"/>
      <c r="X161" s="812"/>
      <c r="Y161" s="813"/>
      <c r="Z161" s="904">
        <f>IF(AND(P161="",U161=""),"",AK160)</f>
      </c>
      <c r="AA161" s="905"/>
      <c r="AB161" s="905"/>
      <c r="AC161" s="906"/>
      <c r="AD161" s="926">
        <f>IF(AND($P$161="",$Z$161=""),"",IF($G$36="X",ROUND(($P$161+$U$161)*$Z$161,2),""))</f>
      </c>
      <c r="AE161" s="927"/>
      <c r="AF161" s="927"/>
      <c r="AG161" s="927"/>
      <c r="AH161" s="928"/>
      <c r="AI161" s="11"/>
      <c r="AJ161" s="77"/>
      <c r="AL161" s="436"/>
      <c r="AM161" s="436"/>
      <c r="AN161" s="448"/>
      <c r="AR161" s="926">
        <f>IF(AND($P$161="",$Z$161=""),"",IF($G$36="X",ROUND(($P$161+$U$161)*$Z$161,2),""))</f>
      </c>
      <c r="AS161" s="927"/>
      <c r="AT161" s="927"/>
      <c r="AU161" s="927"/>
      <c r="AV161" s="928"/>
      <c r="BC161" s="100"/>
      <c r="BD161" s="100"/>
      <c r="BE161" s="147"/>
      <c r="BF161" s="147"/>
      <c r="BG161" s="147"/>
      <c r="BH161" s="147"/>
      <c r="BI161" s="147"/>
      <c r="BJ161" s="147"/>
      <c r="BK161" s="147"/>
    </row>
    <row r="162" spans="2:63" ht="9" customHeight="1">
      <c r="B162" s="96"/>
      <c r="C162" s="933"/>
      <c r="D162" s="573" t="s">
        <v>796</v>
      </c>
      <c r="E162" s="816"/>
      <c r="F162" s="816"/>
      <c r="G162" s="816"/>
      <c r="H162" s="816"/>
      <c r="I162" s="816"/>
      <c r="J162" s="816"/>
      <c r="K162" s="816"/>
      <c r="L162" s="816"/>
      <c r="M162" s="816"/>
      <c r="N162" s="816"/>
      <c r="O162" s="817"/>
      <c r="P162" s="729" t="s">
        <v>223</v>
      </c>
      <c r="Q162" s="508"/>
      <c r="R162" s="508"/>
      <c r="S162" s="508"/>
      <c r="T162" s="509"/>
      <c r="U162" s="729" t="s">
        <v>224</v>
      </c>
      <c r="V162" s="508"/>
      <c r="W162" s="508"/>
      <c r="X162" s="508"/>
      <c r="Y162" s="509"/>
      <c r="Z162" s="729" t="s">
        <v>225</v>
      </c>
      <c r="AA162" s="556"/>
      <c r="AB162" s="556"/>
      <c r="AC162" s="557"/>
      <c r="AD162" s="453" t="s">
        <v>226</v>
      </c>
      <c r="AE162" s="429">
        <f>IF(AND(OR(P163&lt;&gt;"",U163&lt;&gt;""),AD163="",OR(AND($I$6=$BD$12,$P$169&lt;&gt;"",$F$341&lt;&gt;""),$I$6=$BD$11)),"!!!","")</f>
      </c>
      <c r="AF162" s="454"/>
      <c r="AG162" s="454"/>
      <c r="AH162" s="455"/>
      <c r="AI162" s="12"/>
      <c r="AJ162" s="77"/>
      <c r="AK162" s="436">
        <v>7.45</v>
      </c>
      <c r="AL162" s="436"/>
      <c r="AM162" s="436"/>
      <c r="AN162" s="448"/>
      <c r="AR162" s="729" t="s">
        <v>431</v>
      </c>
      <c r="AS162" s="556"/>
      <c r="AT162" s="556"/>
      <c r="AU162" s="556"/>
      <c r="AV162" s="557"/>
      <c r="BC162" s="100"/>
      <c r="BD162" s="100"/>
      <c r="BE162" s="147"/>
      <c r="BF162" s="147"/>
      <c r="BG162" s="147"/>
      <c r="BH162" s="147"/>
      <c r="BI162" s="147"/>
      <c r="BJ162" s="147"/>
      <c r="BK162" s="147"/>
    </row>
    <row r="163" spans="2:63" ht="9" customHeight="1">
      <c r="B163" s="96"/>
      <c r="C163" s="933"/>
      <c r="D163" s="564" t="s">
        <v>96</v>
      </c>
      <c r="E163" s="565"/>
      <c r="F163" s="565"/>
      <c r="G163" s="565"/>
      <c r="H163" s="565"/>
      <c r="I163" s="565"/>
      <c r="J163" s="565"/>
      <c r="K163" s="565"/>
      <c r="L163" s="565"/>
      <c r="M163" s="565"/>
      <c r="N163" s="565"/>
      <c r="O163" s="566"/>
      <c r="P163" s="821"/>
      <c r="Q163" s="812"/>
      <c r="R163" s="812"/>
      <c r="S163" s="812"/>
      <c r="T163" s="813"/>
      <c r="U163" s="811"/>
      <c r="V163" s="812"/>
      <c r="W163" s="812"/>
      <c r="X163" s="812"/>
      <c r="Y163" s="813"/>
      <c r="Z163" s="904">
        <f>IF(AND(P163="",U163=""),"",AK162)</f>
      </c>
      <c r="AA163" s="905"/>
      <c r="AB163" s="905"/>
      <c r="AC163" s="906"/>
      <c r="AD163" s="926">
        <f>IF(AND($P$163="",$Z$163=""),"",IF($G$36="X",ROUND(($P$163+$U$163)*$Z$163,2),""))</f>
      </c>
      <c r="AE163" s="1032"/>
      <c r="AF163" s="1032"/>
      <c r="AG163" s="1032"/>
      <c r="AH163" s="1033"/>
      <c r="AI163" s="12"/>
      <c r="AJ163" s="77"/>
      <c r="AK163" s="436"/>
      <c r="AL163" s="436"/>
      <c r="AM163" s="436"/>
      <c r="AN163" s="448"/>
      <c r="AR163" s="926">
        <f>IF(AND($P$163="",$Z$163=""),"",IF($G$36="X",ROUND(($P$163+$U$163)*$Z$163,2),""))</f>
      </c>
      <c r="AS163" s="1032"/>
      <c r="AT163" s="1032"/>
      <c r="AU163" s="1032"/>
      <c r="AV163" s="1033"/>
      <c r="BC163" s="100"/>
      <c r="BD163" s="100"/>
      <c r="BE163" s="147"/>
      <c r="BF163" s="147"/>
      <c r="BG163" s="147"/>
      <c r="BH163" s="147"/>
      <c r="BI163" s="147"/>
      <c r="BJ163" s="147"/>
      <c r="BK163" s="147"/>
    </row>
    <row r="164" spans="2:63" ht="9" customHeight="1" thickBot="1">
      <c r="B164" s="96"/>
      <c r="C164" s="934"/>
      <c r="D164" s="818" t="s">
        <v>95</v>
      </c>
      <c r="E164" s="819"/>
      <c r="F164" s="819"/>
      <c r="G164" s="819"/>
      <c r="H164" s="819"/>
      <c r="I164" s="819"/>
      <c r="J164" s="819"/>
      <c r="K164" s="819"/>
      <c r="L164" s="819"/>
      <c r="M164" s="819"/>
      <c r="N164" s="819"/>
      <c r="O164" s="820"/>
      <c r="P164" s="822"/>
      <c r="Q164" s="814"/>
      <c r="R164" s="814"/>
      <c r="S164" s="814"/>
      <c r="T164" s="815"/>
      <c r="U164" s="814"/>
      <c r="V164" s="814"/>
      <c r="W164" s="814"/>
      <c r="X164" s="814"/>
      <c r="Y164" s="815"/>
      <c r="Z164" s="969"/>
      <c r="AA164" s="970"/>
      <c r="AB164" s="970"/>
      <c r="AC164" s="971"/>
      <c r="AD164" s="1034"/>
      <c r="AE164" s="1035"/>
      <c r="AF164" s="1035"/>
      <c r="AG164" s="1035"/>
      <c r="AH164" s="1036"/>
      <c r="AI164" s="11"/>
      <c r="AJ164" s="77"/>
      <c r="AL164" s="436"/>
      <c r="AM164" s="436"/>
      <c r="AN164" s="448"/>
      <c r="AR164" s="1034"/>
      <c r="AS164" s="1035"/>
      <c r="AT164" s="1035"/>
      <c r="AU164" s="1035"/>
      <c r="AV164" s="1036"/>
      <c r="BC164" s="100"/>
      <c r="BD164" s="100"/>
      <c r="BE164" s="147"/>
      <c r="BF164" s="147"/>
      <c r="BG164" s="147"/>
      <c r="BH164" s="147"/>
      <c r="BI164" s="147"/>
      <c r="BJ164" s="147"/>
      <c r="BK164" s="147"/>
    </row>
    <row r="165" spans="2:63" ht="13.5" thickBot="1">
      <c r="B165" s="96"/>
      <c r="C165" s="957" t="s">
        <v>198</v>
      </c>
      <c r="D165" s="187" t="s">
        <v>199</v>
      </c>
      <c r="E165" s="187"/>
      <c r="F165" s="187"/>
      <c r="G165" s="187"/>
      <c r="H165" s="187"/>
      <c r="I165" s="187"/>
      <c r="J165" s="187"/>
      <c r="K165" s="187"/>
      <c r="L165" s="187"/>
      <c r="M165" s="187"/>
      <c r="N165" s="187"/>
      <c r="O165" s="187"/>
      <c r="P165" s="187"/>
      <c r="Q165" s="187"/>
      <c r="R165" s="187"/>
      <c r="S165" s="187"/>
      <c r="T165" s="187"/>
      <c r="U165" s="471"/>
      <c r="V165" s="471"/>
      <c r="W165" s="471"/>
      <c r="X165" s="471"/>
      <c r="Y165" s="471"/>
      <c r="Z165" s="471"/>
      <c r="AA165" s="471"/>
      <c r="AB165" s="471"/>
      <c r="AC165" s="471"/>
      <c r="AD165" s="472"/>
      <c r="AE165" s="472"/>
      <c r="AF165" s="472"/>
      <c r="AG165" s="472"/>
      <c r="AH165" s="473"/>
      <c r="AI165" s="165"/>
      <c r="AJ165" s="77"/>
      <c r="AK165" s="436"/>
      <c r="AL165" s="436"/>
      <c r="AM165" s="436"/>
      <c r="AN165" s="448"/>
      <c r="BC165" s="100"/>
      <c r="BD165" s="100"/>
      <c r="BE165" s="147"/>
      <c r="BF165" s="147"/>
      <c r="BG165" s="147"/>
      <c r="BH165" s="147"/>
      <c r="BI165" s="147"/>
      <c r="BJ165" s="147"/>
      <c r="BK165" s="147"/>
    </row>
    <row r="166" spans="2:63" ht="36.75" customHeight="1" thickBot="1">
      <c r="B166" s="96"/>
      <c r="C166" s="883"/>
      <c r="D166" s="964"/>
      <c r="E166" s="596"/>
      <c r="F166" s="596"/>
      <c r="G166" s="596"/>
      <c r="H166" s="596"/>
      <c r="I166" s="596"/>
      <c r="J166" s="596"/>
      <c r="K166" s="596"/>
      <c r="L166" s="596"/>
      <c r="M166" s="596"/>
      <c r="N166" s="596"/>
      <c r="O166" s="632"/>
      <c r="P166" s="631" t="s">
        <v>399</v>
      </c>
      <c r="Q166" s="803"/>
      <c r="R166" s="803"/>
      <c r="S166" s="803"/>
      <c r="T166" s="803"/>
      <c r="U166" s="803"/>
      <c r="V166" s="803"/>
      <c r="W166" s="803"/>
      <c r="X166" s="803"/>
      <c r="Y166" s="803"/>
      <c r="Z166" s="595" t="s">
        <v>828</v>
      </c>
      <c r="AA166" s="972"/>
      <c r="AB166" s="972"/>
      <c r="AC166" s="973"/>
      <c r="AD166" s="631" t="s">
        <v>398</v>
      </c>
      <c r="AE166" s="803"/>
      <c r="AF166" s="803"/>
      <c r="AG166" s="803"/>
      <c r="AH166" s="804"/>
      <c r="AI166" s="217"/>
      <c r="AJ166" s="77"/>
      <c r="AK166" s="436"/>
      <c r="AL166" s="436"/>
      <c r="AM166" s="436"/>
      <c r="AN166" s="448"/>
      <c r="BC166" s="100"/>
      <c r="BD166" s="100"/>
      <c r="BE166" s="147"/>
      <c r="BF166" s="147"/>
      <c r="BG166" s="147"/>
      <c r="BH166" s="147"/>
      <c r="BI166" s="147"/>
      <c r="BJ166" s="147"/>
      <c r="BK166" s="147"/>
    </row>
    <row r="167" spans="2:63" ht="9.75" customHeight="1">
      <c r="B167" s="96"/>
      <c r="C167" s="883"/>
      <c r="D167" s="898" t="s">
        <v>200</v>
      </c>
      <c r="E167" s="899"/>
      <c r="F167" s="899"/>
      <c r="G167" s="899"/>
      <c r="H167" s="899"/>
      <c r="I167" s="899"/>
      <c r="J167" s="899"/>
      <c r="K167" s="899"/>
      <c r="L167" s="899"/>
      <c r="M167" s="899"/>
      <c r="N167" s="899"/>
      <c r="O167" s="900"/>
      <c r="P167" s="222" t="s">
        <v>227</v>
      </c>
      <c r="Q167" s="223"/>
      <c r="R167" s="223"/>
      <c r="S167" s="223"/>
      <c r="T167" s="223"/>
      <c r="U167" s="223"/>
      <c r="V167" s="223"/>
      <c r="W167" s="223"/>
      <c r="X167" s="223"/>
      <c r="Y167" s="223"/>
      <c r="Z167" s="729" t="s">
        <v>228</v>
      </c>
      <c r="AA167" s="556"/>
      <c r="AB167" s="556"/>
      <c r="AC167" s="557"/>
      <c r="AD167" s="729"/>
      <c r="AE167" s="556"/>
      <c r="AF167" s="556"/>
      <c r="AG167" s="556"/>
      <c r="AH167" s="557"/>
      <c r="AI167" s="12"/>
      <c r="AJ167" s="77"/>
      <c r="AK167" s="436"/>
      <c r="AL167" s="436"/>
      <c r="AM167" s="436"/>
      <c r="AN167" s="448"/>
      <c r="AR167" s="729" t="s">
        <v>228</v>
      </c>
      <c r="AS167" s="556"/>
      <c r="AT167" s="556"/>
      <c r="AU167" s="556"/>
      <c r="AV167" s="557"/>
      <c r="BC167" s="100"/>
      <c r="BD167" s="100"/>
      <c r="BE167" s="147"/>
      <c r="BF167" s="147"/>
      <c r="BG167" s="147"/>
      <c r="BH167" s="147"/>
      <c r="BI167" s="147"/>
      <c r="BJ167" s="147"/>
      <c r="BK167" s="147"/>
    </row>
    <row r="168" spans="2:63" ht="14.25" customHeight="1" thickBot="1">
      <c r="B168" s="96"/>
      <c r="C168" s="993"/>
      <c r="D168" s="901"/>
      <c r="E168" s="902"/>
      <c r="F168" s="902"/>
      <c r="G168" s="902"/>
      <c r="H168" s="902"/>
      <c r="I168" s="902"/>
      <c r="J168" s="902"/>
      <c r="K168" s="902"/>
      <c r="L168" s="902"/>
      <c r="M168" s="902"/>
      <c r="N168" s="902"/>
      <c r="O168" s="903"/>
      <c r="P168" s="794"/>
      <c r="Q168" s="795"/>
      <c r="R168" s="795"/>
      <c r="S168" s="795"/>
      <c r="T168" s="795"/>
      <c r="U168" s="795"/>
      <c r="V168" s="795"/>
      <c r="W168" s="795"/>
      <c r="X168" s="795"/>
      <c r="Y168" s="796"/>
      <c r="Z168" s="913">
        <f>IF(AND(P168="",U168=""),"",AK168)</f>
      </c>
      <c r="AA168" s="914"/>
      <c r="AB168" s="914"/>
      <c r="AC168" s="915"/>
      <c r="AD168" s="797">
        <f>IF(AND($P$168="",$Z$168=""),"",IF($G$36="X",ROUND($P$168*$Z$168,2),""))</f>
      </c>
      <c r="AE168" s="676"/>
      <c r="AF168" s="676"/>
      <c r="AG168" s="676"/>
      <c r="AH168" s="677"/>
      <c r="AI168" s="12"/>
      <c r="AJ168" s="77"/>
      <c r="AK168" s="449">
        <v>0.02</v>
      </c>
      <c r="AL168" s="436"/>
      <c r="AM168" s="436"/>
      <c r="AN168" s="448"/>
      <c r="AR168" s="797">
        <f>IF(AND($P$168="",$Z$168=""),"",IF($G$36="X",ROUND($P$168*$Z$168,2),""))</f>
      </c>
      <c r="AS168" s="676"/>
      <c r="AT168" s="676"/>
      <c r="AU168" s="676"/>
      <c r="AV168" s="677"/>
      <c r="BC168" s="100"/>
      <c r="BD168" s="100"/>
      <c r="BE168" s="147"/>
      <c r="BF168" s="147"/>
      <c r="BG168" s="147"/>
      <c r="BH168" s="147"/>
      <c r="BI168" s="147"/>
      <c r="BJ168" s="147"/>
      <c r="BK168" s="147"/>
    </row>
    <row r="169" spans="2:63" ht="13.5" thickBot="1">
      <c r="B169" s="96"/>
      <c r="C169" s="70" t="s">
        <v>345</v>
      </c>
      <c r="D169" s="893" t="s">
        <v>344</v>
      </c>
      <c r="E169" s="628"/>
      <c r="F169" s="628"/>
      <c r="G169" s="628"/>
      <c r="H169" s="628"/>
      <c r="I169" s="628"/>
      <c r="J169" s="628"/>
      <c r="K169" s="628"/>
      <c r="L169" s="628"/>
      <c r="M169" s="628"/>
      <c r="N169" s="628"/>
      <c r="O169" s="628"/>
      <c r="P169" s="628"/>
      <c r="Q169" s="628"/>
      <c r="R169" s="628"/>
      <c r="S169" s="628"/>
      <c r="T169" s="628"/>
      <c r="U169" s="628"/>
      <c r="V169" s="628"/>
      <c r="W169" s="628"/>
      <c r="X169" s="628"/>
      <c r="Y169" s="628"/>
      <c r="Z169" s="628"/>
      <c r="AA169" s="628"/>
      <c r="AB169" s="628"/>
      <c r="AC169" s="628"/>
      <c r="AD169" s="628"/>
      <c r="AE169" s="628"/>
      <c r="AF169" s="628"/>
      <c r="AG169" s="628"/>
      <c r="AH169" s="629"/>
      <c r="AI169" s="98"/>
      <c r="AJ169" s="77"/>
      <c r="AK169" s="436"/>
      <c r="AL169" s="436"/>
      <c r="AM169" s="436"/>
      <c r="AN169" s="448"/>
      <c r="BC169" s="100"/>
      <c r="BD169" s="100"/>
      <c r="BE169" s="147"/>
      <c r="BF169" s="147"/>
      <c r="BG169" s="147"/>
      <c r="BH169" s="147"/>
      <c r="BI169" s="147"/>
      <c r="BJ169" s="147"/>
      <c r="BK169" s="147"/>
    </row>
    <row r="170" spans="2:63" ht="10.5" customHeight="1">
      <c r="B170" s="96"/>
      <c r="C170" s="70"/>
      <c r="D170" s="961" t="s">
        <v>797</v>
      </c>
      <c r="E170" s="962"/>
      <c r="F170" s="962"/>
      <c r="G170" s="689"/>
      <c r="H170" s="689"/>
      <c r="I170" s="689"/>
      <c r="J170" s="689"/>
      <c r="K170" s="689"/>
      <c r="L170" s="689"/>
      <c r="M170" s="689"/>
      <c r="N170" s="689"/>
      <c r="O170" s="689"/>
      <c r="P170" s="624"/>
      <c r="Q170" s="874"/>
      <c r="R170" s="874"/>
      <c r="S170" s="874"/>
      <c r="T170" s="874"/>
      <c r="U170" s="874"/>
      <c r="V170" s="874"/>
      <c r="W170" s="874"/>
      <c r="X170" s="874"/>
      <c r="Y170" s="874"/>
      <c r="Z170" s="874"/>
      <c r="AA170" s="874"/>
      <c r="AB170" s="874"/>
      <c r="AC170" s="874"/>
      <c r="AD170" s="874"/>
      <c r="AE170" s="874"/>
      <c r="AF170" s="874"/>
      <c r="AG170" s="874"/>
      <c r="AH170" s="875"/>
      <c r="AI170" s="218"/>
      <c r="AJ170" s="77"/>
      <c r="AK170" s="436"/>
      <c r="AL170" s="436"/>
      <c r="AM170" s="436"/>
      <c r="AN170" s="448"/>
      <c r="BC170" s="100"/>
      <c r="BD170" s="100"/>
      <c r="BE170" s="147"/>
      <c r="BF170" s="147"/>
      <c r="BG170" s="147"/>
      <c r="BH170" s="147"/>
      <c r="BI170" s="147"/>
      <c r="BJ170" s="147"/>
      <c r="BK170" s="147"/>
    </row>
    <row r="171" spans="2:63" ht="22.5" customHeight="1" thickBot="1">
      <c r="B171" s="96"/>
      <c r="C171" s="70"/>
      <c r="D171" s="934"/>
      <c r="E171" s="963"/>
      <c r="F171" s="963"/>
      <c r="G171" s="963"/>
      <c r="H171" s="963"/>
      <c r="I171" s="963"/>
      <c r="J171" s="963"/>
      <c r="K171" s="963"/>
      <c r="L171" s="963"/>
      <c r="M171" s="963"/>
      <c r="N171" s="963"/>
      <c r="O171" s="963"/>
      <c r="P171" s="1115">
        <f>IF(AND(AB123="",AB126="",AB128="",AB130="",AB136="",AB139="",AD145="",AD147="",AD150="",AD152="",AD154="",AD159="",AD161="",AD163="",AD168=""),"",ROUND(SUM(AB123,AB126,AB128,AB130,AB136,AB139,AD145,AD147,AD150,AD152,AD154,AD159,AD161,AD163,AD168),0))</f>
      </c>
      <c r="Q171" s="1116"/>
      <c r="R171" s="1116"/>
      <c r="S171" s="1116"/>
      <c r="T171" s="1116"/>
      <c r="U171" s="1116"/>
      <c r="V171" s="1116"/>
      <c r="W171" s="1116"/>
      <c r="X171" s="1116"/>
      <c r="Y171" s="1116"/>
      <c r="Z171" s="1116"/>
      <c r="AA171" s="1116"/>
      <c r="AB171" s="1116"/>
      <c r="AC171" s="1116"/>
      <c r="AD171" s="1116"/>
      <c r="AE171" s="1116"/>
      <c r="AF171" s="1116"/>
      <c r="AG171" s="1116"/>
      <c r="AH171" s="1117"/>
      <c r="AI171" s="13"/>
      <c r="AJ171" s="77"/>
      <c r="AK171" s="436"/>
      <c r="AL171" s="436"/>
      <c r="AM171" s="436"/>
      <c r="AN171" s="448"/>
      <c r="BC171" s="100"/>
      <c r="BD171" s="100"/>
      <c r="BE171" s="147"/>
      <c r="BF171" s="147"/>
      <c r="BG171" s="147"/>
      <c r="BH171" s="147"/>
      <c r="BI171" s="147"/>
      <c r="BJ171" s="147"/>
      <c r="BK171" s="147"/>
    </row>
    <row r="172" spans="2:63" ht="25.5" customHeight="1">
      <c r="B172" s="96"/>
      <c r="C172" s="45" t="s">
        <v>202</v>
      </c>
      <c r="D172" s="965" t="s">
        <v>346</v>
      </c>
      <c r="E172" s="965"/>
      <c r="F172" s="965"/>
      <c r="G172" s="965"/>
      <c r="H172" s="965"/>
      <c r="I172" s="965"/>
      <c r="J172" s="965"/>
      <c r="K172" s="965"/>
      <c r="L172" s="965"/>
      <c r="M172" s="965"/>
      <c r="N172" s="965"/>
      <c r="O172" s="965"/>
      <c r="P172" s="965"/>
      <c r="Q172" s="965"/>
      <c r="R172" s="965"/>
      <c r="S172" s="965"/>
      <c r="T172" s="965"/>
      <c r="U172" s="965"/>
      <c r="V172" s="965"/>
      <c r="W172" s="965"/>
      <c r="X172" s="965"/>
      <c r="Y172" s="965"/>
      <c r="Z172" s="965"/>
      <c r="AA172" s="965"/>
      <c r="AB172" s="965"/>
      <c r="AC172" s="965"/>
      <c r="AD172" s="965"/>
      <c r="AE172" s="965"/>
      <c r="AF172" s="965"/>
      <c r="AG172" s="965"/>
      <c r="AH172" s="966"/>
      <c r="AI172" s="224"/>
      <c r="AJ172" s="77"/>
      <c r="AK172" s="436"/>
      <c r="AL172" s="436"/>
      <c r="AM172" s="436"/>
      <c r="AN172" s="448"/>
      <c r="BC172" s="100"/>
      <c r="BD172" s="100"/>
      <c r="BE172" s="147"/>
      <c r="BF172" s="147"/>
      <c r="BG172" s="147"/>
      <c r="BH172" s="147"/>
      <c r="BI172" s="147"/>
      <c r="BJ172" s="147"/>
      <c r="BK172" s="147"/>
    </row>
    <row r="173" spans="2:63" ht="13.5" thickBot="1">
      <c r="B173" s="96"/>
      <c r="C173" s="70" t="s">
        <v>203</v>
      </c>
      <c r="D173" s="967" t="s">
        <v>347</v>
      </c>
      <c r="E173" s="967"/>
      <c r="F173" s="967"/>
      <c r="G173" s="967"/>
      <c r="H173" s="967"/>
      <c r="I173" s="967"/>
      <c r="J173" s="967"/>
      <c r="K173" s="967"/>
      <c r="L173" s="967"/>
      <c r="M173" s="967"/>
      <c r="N173" s="967"/>
      <c r="O173" s="967"/>
      <c r="P173" s="967"/>
      <c r="Q173" s="967"/>
      <c r="R173" s="967"/>
      <c r="S173" s="967"/>
      <c r="T173" s="967"/>
      <c r="U173" s="967"/>
      <c r="V173" s="967"/>
      <c r="W173" s="967"/>
      <c r="X173" s="967"/>
      <c r="Y173" s="967"/>
      <c r="Z173" s="967"/>
      <c r="AA173" s="967"/>
      <c r="AB173" s="967"/>
      <c r="AC173" s="967"/>
      <c r="AD173" s="967"/>
      <c r="AE173" s="967"/>
      <c r="AF173" s="967"/>
      <c r="AG173" s="967"/>
      <c r="AH173" s="968"/>
      <c r="AI173" s="98"/>
      <c r="AJ173" s="77"/>
      <c r="AK173" s="436"/>
      <c r="AL173" s="436"/>
      <c r="AM173" s="436"/>
      <c r="AN173" s="448"/>
      <c r="BC173" s="100"/>
      <c r="BD173" s="100"/>
      <c r="BE173" s="147"/>
      <c r="BF173" s="147"/>
      <c r="BG173" s="147"/>
      <c r="BH173" s="147"/>
      <c r="BI173" s="147"/>
      <c r="BJ173" s="147"/>
      <c r="BK173" s="147"/>
    </row>
    <row r="174" spans="2:63" ht="12" customHeight="1" thickBot="1">
      <c r="B174" s="96"/>
      <c r="C174" s="174"/>
      <c r="D174" s="661" t="s">
        <v>204</v>
      </c>
      <c r="E174" s="662"/>
      <c r="F174" s="662"/>
      <c r="G174" s="662"/>
      <c r="H174" s="662"/>
      <c r="I174" s="662"/>
      <c r="J174" s="662"/>
      <c r="K174" s="662"/>
      <c r="L174" s="662"/>
      <c r="M174" s="662"/>
      <c r="N174" s="662"/>
      <c r="O174" s="662"/>
      <c r="P174" s="662"/>
      <c r="Q174" s="662"/>
      <c r="R174" s="662"/>
      <c r="S174" s="663"/>
      <c r="T174" s="631" t="s">
        <v>205</v>
      </c>
      <c r="U174" s="1119"/>
      <c r="V174" s="1119"/>
      <c r="W174" s="1119"/>
      <c r="X174" s="1119"/>
      <c r="Y174" s="1119"/>
      <c r="Z174" s="1119"/>
      <c r="AA174" s="1119"/>
      <c r="AB174" s="1119"/>
      <c r="AC174" s="1119"/>
      <c r="AD174" s="1119"/>
      <c r="AE174" s="1120"/>
      <c r="AF174" s="555" t="s">
        <v>348</v>
      </c>
      <c r="AG174" s="798"/>
      <c r="AH174" s="799"/>
      <c r="AI174" s="112"/>
      <c r="AJ174" s="77"/>
      <c r="AK174" s="436"/>
      <c r="AL174" s="436"/>
      <c r="AM174" s="436"/>
      <c r="AN174" s="448"/>
      <c r="BC174" s="100"/>
      <c r="BD174" s="100"/>
      <c r="BE174" s="147"/>
      <c r="BF174" s="147"/>
      <c r="BG174" s="147"/>
      <c r="BH174" s="147"/>
      <c r="BI174" s="147"/>
      <c r="BJ174" s="147"/>
      <c r="BK174" s="147"/>
    </row>
    <row r="175" spans="2:63" ht="36.75" customHeight="1" thickBot="1">
      <c r="B175" s="96"/>
      <c r="C175" s="174"/>
      <c r="D175" s="664"/>
      <c r="E175" s="665"/>
      <c r="F175" s="665"/>
      <c r="G175" s="665"/>
      <c r="H175" s="665"/>
      <c r="I175" s="665"/>
      <c r="J175" s="665"/>
      <c r="K175" s="665"/>
      <c r="L175" s="665"/>
      <c r="M175" s="665"/>
      <c r="N175" s="665"/>
      <c r="O175" s="665"/>
      <c r="P175" s="665"/>
      <c r="Q175" s="665"/>
      <c r="R175" s="665"/>
      <c r="S175" s="666"/>
      <c r="T175" s="555" t="s">
        <v>400</v>
      </c>
      <c r="U175" s="662"/>
      <c r="V175" s="662"/>
      <c r="W175" s="663"/>
      <c r="X175" s="555" t="s">
        <v>401</v>
      </c>
      <c r="Y175" s="805"/>
      <c r="Z175" s="805"/>
      <c r="AA175" s="806"/>
      <c r="AB175" s="555" t="s">
        <v>449</v>
      </c>
      <c r="AC175" s="805"/>
      <c r="AD175" s="805"/>
      <c r="AE175" s="806"/>
      <c r="AF175" s="800"/>
      <c r="AG175" s="801"/>
      <c r="AH175" s="802"/>
      <c r="AI175" s="112"/>
      <c r="AJ175" s="77"/>
      <c r="AK175" s="436"/>
      <c r="AL175" s="436"/>
      <c r="AM175" s="436"/>
      <c r="AN175" s="448"/>
      <c r="BC175" s="100"/>
      <c r="BD175" s="100"/>
      <c r="BE175" s="147"/>
      <c r="BF175" s="147"/>
      <c r="BG175" s="147"/>
      <c r="BH175" s="147"/>
      <c r="BI175" s="147"/>
      <c r="BJ175" s="147"/>
      <c r="BK175" s="147"/>
    </row>
    <row r="176" spans="2:63" ht="9" customHeight="1">
      <c r="B176" s="96"/>
      <c r="C176" s="174"/>
      <c r="D176" s="546" t="s">
        <v>31</v>
      </c>
      <c r="E176" s="778"/>
      <c r="F176" s="778"/>
      <c r="G176" s="778"/>
      <c r="H176" s="778"/>
      <c r="I176" s="778"/>
      <c r="J176" s="778"/>
      <c r="K176" s="778"/>
      <c r="L176" s="778"/>
      <c r="M176" s="778"/>
      <c r="N176" s="778"/>
      <c r="O176" s="778"/>
      <c r="P176" s="778"/>
      <c r="Q176" s="778"/>
      <c r="R176" s="778"/>
      <c r="S176" s="779"/>
      <c r="T176" s="808" t="s">
        <v>229</v>
      </c>
      <c r="U176" s="556"/>
      <c r="V176" s="556"/>
      <c r="W176" s="557"/>
      <c r="X176" s="907"/>
      <c r="Y176" s="908"/>
      <c r="Z176" s="908"/>
      <c r="AA176" s="909"/>
      <c r="AB176" s="808" t="s">
        <v>230</v>
      </c>
      <c r="AC176" s="556"/>
      <c r="AD176" s="556"/>
      <c r="AE176" s="557"/>
      <c r="AF176" s="872" t="s">
        <v>231</v>
      </c>
      <c r="AG176" s="872"/>
      <c r="AH176" s="873"/>
      <c r="AI176" s="227"/>
      <c r="AJ176" s="77"/>
      <c r="AK176" s="450">
        <v>0.84</v>
      </c>
      <c r="AL176" s="450"/>
      <c r="AM176" s="451">
        <v>0.02</v>
      </c>
      <c r="AN176" s="450"/>
      <c r="BC176" s="100"/>
      <c r="BD176" s="100"/>
      <c r="BE176" s="147"/>
      <c r="BF176" s="147"/>
      <c r="BG176" s="147"/>
      <c r="BH176" s="147"/>
      <c r="BI176" s="147"/>
      <c r="BJ176" s="147"/>
      <c r="BK176" s="147"/>
    </row>
    <row r="177" spans="2:63" ht="9" customHeight="1">
      <c r="B177" s="96"/>
      <c r="C177" s="70"/>
      <c r="D177" s="885"/>
      <c r="E177" s="886"/>
      <c r="F177" s="886"/>
      <c r="G177" s="886"/>
      <c r="H177" s="886"/>
      <c r="I177" s="886"/>
      <c r="J177" s="886"/>
      <c r="K177" s="886"/>
      <c r="L177" s="886"/>
      <c r="M177" s="886"/>
      <c r="N177" s="886"/>
      <c r="O177" s="886"/>
      <c r="P177" s="886"/>
      <c r="Q177" s="886"/>
      <c r="R177" s="886"/>
      <c r="S177" s="887"/>
      <c r="T177" s="646"/>
      <c r="U177" s="648"/>
      <c r="V177" s="648"/>
      <c r="W177" s="610"/>
      <c r="X177" s="402"/>
      <c r="Y177" s="403"/>
      <c r="Z177" s="403"/>
      <c r="AA177" s="403"/>
      <c r="AB177" s="692"/>
      <c r="AC177" s="607"/>
      <c r="AD177" s="607"/>
      <c r="AE177" s="608"/>
      <c r="AF177" s="599">
        <f>IF(AND($T$177="",$AB$177=""),"",SUM($T$177*$AK$176,$AB$177*$AM$176))</f>
      </c>
      <c r="AG177" s="697"/>
      <c r="AH177" s="601"/>
      <c r="AI177" s="9"/>
      <c r="AJ177" s="77"/>
      <c r="AK177" s="450"/>
      <c r="AL177" s="450"/>
      <c r="AM177" s="450"/>
      <c r="AN177" s="450"/>
      <c r="BC177" s="100"/>
      <c r="BD177" s="100"/>
      <c r="BE177" s="147"/>
      <c r="BF177" s="147"/>
      <c r="BG177" s="147"/>
      <c r="BH177" s="147"/>
      <c r="BI177" s="147"/>
      <c r="BJ177" s="147"/>
      <c r="BK177" s="147"/>
    </row>
    <row r="178" spans="2:63" ht="9" customHeight="1">
      <c r="B178" s="96"/>
      <c r="C178" s="70"/>
      <c r="D178" s="885"/>
      <c r="E178" s="886"/>
      <c r="F178" s="886"/>
      <c r="G178" s="886"/>
      <c r="H178" s="886"/>
      <c r="I178" s="886"/>
      <c r="J178" s="886"/>
      <c r="K178" s="886"/>
      <c r="L178" s="886"/>
      <c r="M178" s="886"/>
      <c r="N178" s="886"/>
      <c r="O178" s="886"/>
      <c r="P178" s="886"/>
      <c r="Q178" s="886"/>
      <c r="R178" s="886"/>
      <c r="S178" s="887"/>
      <c r="T178" s="647"/>
      <c r="U178" s="648"/>
      <c r="V178" s="648"/>
      <c r="W178" s="610"/>
      <c r="X178" s="402"/>
      <c r="Y178" s="403"/>
      <c r="Z178" s="403"/>
      <c r="AA178" s="403"/>
      <c r="AB178" s="695"/>
      <c r="AC178" s="607"/>
      <c r="AD178" s="607"/>
      <c r="AE178" s="608"/>
      <c r="AF178" s="602"/>
      <c r="AG178" s="697"/>
      <c r="AH178" s="601"/>
      <c r="AI178" s="9"/>
      <c r="AJ178" s="77"/>
      <c r="AK178" s="450"/>
      <c r="AL178" s="450"/>
      <c r="AM178" s="450"/>
      <c r="AN178" s="450"/>
      <c r="BC178" s="100"/>
      <c r="BD178" s="100"/>
      <c r="BE178" s="147"/>
      <c r="BF178" s="147"/>
      <c r="BG178" s="147"/>
      <c r="BH178" s="147"/>
      <c r="BI178" s="147"/>
      <c r="BJ178" s="147"/>
      <c r="BK178" s="147"/>
    </row>
    <row r="179" spans="2:63" ht="9" customHeight="1">
      <c r="B179" s="96"/>
      <c r="C179" s="70"/>
      <c r="D179" s="885"/>
      <c r="E179" s="886"/>
      <c r="F179" s="886"/>
      <c r="G179" s="886"/>
      <c r="H179" s="886"/>
      <c r="I179" s="886"/>
      <c r="J179" s="886"/>
      <c r="K179" s="886"/>
      <c r="L179" s="886"/>
      <c r="M179" s="886"/>
      <c r="N179" s="886"/>
      <c r="O179" s="886"/>
      <c r="P179" s="886"/>
      <c r="Q179" s="886"/>
      <c r="R179" s="886"/>
      <c r="S179" s="887"/>
      <c r="T179" s="647"/>
      <c r="U179" s="648"/>
      <c r="V179" s="648"/>
      <c r="W179" s="610"/>
      <c r="X179" s="402"/>
      <c r="Y179" s="403"/>
      <c r="Z179" s="403"/>
      <c r="AA179" s="403"/>
      <c r="AB179" s="695"/>
      <c r="AC179" s="607"/>
      <c r="AD179" s="607"/>
      <c r="AE179" s="608"/>
      <c r="AF179" s="602"/>
      <c r="AG179" s="697"/>
      <c r="AH179" s="601"/>
      <c r="AI179" s="9"/>
      <c r="AJ179" s="77"/>
      <c r="AK179" s="450"/>
      <c r="AL179" s="450"/>
      <c r="AM179" s="450"/>
      <c r="AN179" s="450"/>
      <c r="BC179" s="100"/>
      <c r="BD179" s="100"/>
      <c r="BE179" s="147"/>
      <c r="BF179" s="147"/>
      <c r="BG179" s="147"/>
      <c r="BH179" s="147"/>
      <c r="BI179" s="147"/>
      <c r="BJ179" s="147"/>
      <c r="BK179" s="147"/>
    </row>
    <row r="180" spans="2:63" ht="9" customHeight="1">
      <c r="B180" s="96"/>
      <c r="C180" s="70"/>
      <c r="D180" s="885"/>
      <c r="E180" s="886"/>
      <c r="F180" s="886"/>
      <c r="G180" s="886"/>
      <c r="H180" s="886"/>
      <c r="I180" s="886"/>
      <c r="J180" s="886"/>
      <c r="K180" s="886"/>
      <c r="L180" s="886"/>
      <c r="M180" s="886"/>
      <c r="N180" s="886"/>
      <c r="O180" s="886"/>
      <c r="P180" s="886"/>
      <c r="Q180" s="886"/>
      <c r="R180" s="886"/>
      <c r="S180" s="887"/>
      <c r="T180" s="647"/>
      <c r="U180" s="648"/>
      <c r="V180" s="648"/>
      <c r="W180" s="610"/>
      <c r="X180" s="402"/>
      <c r="Y180" s="403"/>
      <c r="Z180" s="403"/>
      <c r="AA180" s="403"/>
      <c r="AB180" s="695"/>
      <c r="AC180" s="607"/>
      <c r="AD180" s="607"/>
      <c r="AE180" s="608"/>
      <c r="AF180" s="602"/>
      <c r="AG180" s="697"/>
      <c r="AH180" s="601"/>
      <c r="AI180" s="9"/>
      <c r="AJ180" s="77"/>
      <c r="AK180" s="450"/>
      <c r="AL180" s="450"/>
      <c r="AM180" s="450"/>
      <c r="AN180" s="450"/>
      <c r="BC180" s="100"/>
      <c r="BD180" s="100"/>
      <c r="BE180" s="147"/>
      <c r="BF180" s="147"/>
      <c r="BG180" s="147"/>
      <c r="BH180" s="147"/>
      <c r="BI180" s="147"/>
      <c r="BJ180" s="147"/>
      <c r="BK180" s="147"/>
    </row>
    <row r="181" spans="2:63" ht="9" customHeight="1">
      <c r="B181" s="96"/>
      <c r="C181" s="70"/>
      <c r="D181" s="885"/>
      <c r="E181" s="886"/>
      <c r="F181" s="886"/>
      <c r="G181" s="886"/>
      <c r="H181" s="886"/>
      <c r="I181" s="886"/>
      <c r="J181" s="886"/>
      <c r="K181" s="886"/>
      <c r="L181" s="886"/>
      <c r="M181" s="886"/>
      <c r="N181" s="886"/>
      <c r="O181" s="886"/>
      <c r="P181" s="886"/>
      <c r="Q181" s="886"/>
      <c r="R181" s="886"/>
      <c r="S181" s="887"/>
      <c r="T181" s="647"/>
      <c r="U181" s="648"/>
      <c r="V181" s="648"/>
      <c r="W181" s="610"/>
      <c r="X181" s="402"/>
      <c r="Y181" s="403"/>
      <c r="Z181" s="403"/>
      <c r="AA181" s="403"/>
      <c r="AB181" s="695"/>
      <c r="AC181" s="607"/>
      <c r="AD181" s="607"/>
      <c r="AE181" s="608"/>
      <c r="AF181" s="602"/>
      <c r="AG181" s="697"/>
      <c r="AH181" s="601"/>
      <c r="AI181" s="9"/>
      <c r="AJ181" s="77"/>
      <c r="AK181" s="450"/>
      <c r="AL181" s="450"/>
      <c r="AM181" s="450"/>
      <c r="AN181" s="450"/>
      <c r="BC181" s="100"/>
      <c r="BD181" s="100"/>
      <c r="BE181" s="147"/>
      <c r="BF181" s="147"/>
      <c r="BG181" s="147"/>
      <c r="BH181" s="147"/>
      <c r="BI181" s="147"/>
      <c r="BJ181" s="147"/>
      <c r="BK181" s="147"/>
    </row>
    <row r="182" spans="2:63" ht="9" customHeight="1">
      <c r="B182" s="96"/>
      <c r="C182" s="70"/>
      <c r="D182" s="885"/>
      <c r="E182" s="886"/>
      <c r="F182" s="886"/>
      <c r="G182" s="886"/>
      <c r="H182" s="886"/>
      <c r="I182" s="886"/>
      <c r="J182" s="886"/>
      <c r="K182" s="886"/>
      <c r="L182" s="886"/>
      <c r="M182" s="886"/>
      <c r="N182" s="886"/>
      <c r="O182" s="886"/>
      <c r="P182" s="886"/>
      <c r="Q182" s="886"/>
      <c r="R182" s="886"/>
      <c r="S182" s="887"/>
      <c r="T182" s="647"/>
      <c r="U182" s="648"/>
      <c r="V182" s="648"/>
      <c r="W182" s="610"/>
      <c r="X182" s="402"/>
      <c r="Y182" s="403"/>
      <c r="Z182" s="403"/>
      <c r="AA182" s="403"/>
      <c r="AB182" s="695"/>
      <c r="AC182" s="607"/>
      <c r="AD182" s="607"/>
      <c r="AE182" s="608"/>
      <c r="AF182" s="602"/>
      <c r="AG182" s="697"/>
      <c r="AH182" s="601"/>
      <c r="AI182" s="9"/>
      <c r="AJ182" s="77"/>
      <c r="AK182" s="450"/>
      <c r="AL182" s="450"/>
      <c r="AM182" s="450"/>
      <c r="AN182" s="450"/>
      <c r="BC182" s="100"/>
      <c r="BD182" s="100"/>
      <c r="BE182" s="147"/>
      <c r="BF182" s="147"/>
      <c r="BG182" s="147"/>
      <c r="BH182" s="147"/>
      <c r="BI182" s="147"/>
      <c r="BJ182" s="147"/>
      <c r="BK182" s="147"/>
    </row>
    <row r="183" spans="2:63" ht="6.75" customHeight="1" thickBot="1">
      <c r="B183" s="96"/>
      <c r="C183" s="883"/>
      <c r="D183" s="888"/>
      <c r="E183" s="889"/>
      <c r="F183" s="889"/>
      <c r="G183" s="889"/>
      <c r="H183" s="889"/>
      <c r="I183" s="889"/>
      <c r="J183" s="889"/>
      <c r="K183" s="889"/>
      <c r="L183" s="889"/>
      <c r="M183" s="889"/>
      <c r="N183" s="889"/>
      <c r="O183" s="889"/>
      <c r="P183" s="889"/>
      <c r="Q183" s="889"/>
      <c r="R183" s="889"/>
      <c r="S183" s="890"/>
      <c r="T183" s="649"/>
      <c r="U183" s="611"/>
      <c r="V183" s="611"/>
      <c r="W183" s="612"/>
      <c r="X183" s="895"/>
      <c r="Y183" s="896"/>
      <c r="Z183" s="896"/>
      <c r="AA183" s="897"/>
      <c r="AB183" s="753"/>
      <c r="AC183" s="651"/>
      <c r="AD183" s="651"/>
      <c r="AE183" s="652"/>
      <c r="AF183" s="603"/>
      <c r="AG183" s="604"/>
      <c r="AH183" s="605"/>
      <c r="AI183" s="11"/>
      <c r="AJ183" s="77"/>
      <c r="AK183" s="452"/>
      <c r="AL183" s="452"/>
      <c r="AM183" s="452"/>
      <c r="AN183" s="450"/>
      <c r="BC183" s="100"/>
      <c r="BD183" s="100"/>
      <c r="BE183" s="147"/>
      <c r="BF183" s="147"/>
      <c r="BG183" s="147"/>
      <c r="BH183" s="147"/>
      <c r="BI183" s="147"/>
      <c r="BJ183" s="147"/>
      <c r="BK183" s="147"/>
    </row>
    <row r="184" spans="2:56" ht="9" customHeight="1">
      <c r="B184" s="96"/>
      <c r="C184" s="884"/>
      <c r="D184" s="653" t="s">
        <v>88</v>
      </c>
      <c r="E184" s="654"/>
      <c r="F184" s="654"/>
      <c r="G184" s="654"/>
      <c r="H184" s="654"/>
      <c r="I184" s="654"/>
      <c r="J184" s="654"/>
      <c r="K184" s="654"/>
      <c r="L184" s="654"/>
      <c r="M184" s="654"/>
      <c r="N184" s="654"/>
      <c r="O184" s="654"/>
      <c r="P184" s="654"/>
      <c r="Q184" s="654"/>
      <c r="R184" s="654"/>
      <c r="S184" s="655"/>
      <c r="T184" s="228" t="s">
        <v>232</v>
      </c>
      <c r="U184" s="229"/>
      <c r="V184" s="229"/>
      <c r="W184" s="229"/>
      <c r="X184" s="230" t="s">
        <v>233</v>
      </c>
      <c r="Y184" s="231"/>
      <c r="Z184" s="231"/>
      <c r="AA184" s="231"/>
      <c r="AB184" s="230" t="s">
        <v>234</v>
      </c>
      <c r="AC184" s="231"/>
      <c r="AD184" s="231"/>
      <c r="AE184" s="231"/>
      <c r="AF184" s="3" t="s">
        <v>798</v>
      </c>
      <c r="AG184" s="4"/>
      <c r="AH184" s="5"/>
      <c r="AI184" s="14"/>
      <c r="AK184" s="450">
        <v>0.84</v>
      </c>
      <c r="AL184" s="450">
        <v>22.35</v>
      </c>
      <c r="AM184" s="451">
        <v>0.02</v>
      </c>
      <c r="AN184" s="450"/>
      <c r="BD184" s="100"/>
    </row>
    <row r="185" spans="2:40" ht="9" customHeight="1">
      <c r="B185" s="96"/>
      <c r="C185" s="884"/>
      <c r="D185" s="653" t="s">
        <v>89</v>
      </c>
      <c r="E185" s="654"/>
      <c r="F185" s="654"/>
      <c r="G185" s="654"/>
      <c r="H185" s="654"/>
      <c r="I185" s="654"/>
      <c r="J185" s="654"/>
      <c r="K185" s="654"/>
      <c r="L185" s="654"/>
      <c r="M185" s="654"/>
      <c r="N185" s="654"/>
      <c r="O185" s="654"/>
      <c r="P185" s="654"/>
      <c r="Q185" s="654"/>
      <c r="R185" s="654"/>
      <c r="S185" s="655"/>
      <c r="T185" s="646"/>
      <c r="U185" s="607"/>
      <c r="V185" s="607"/>
      <c r="W185" s="608"/>
      <c r="X185" s="646"/>
      <c r="Y185" s="607"/>
      <c r="Z185" s="607"/>
      <c r="AA185" s="608"/>
      <c r="AB185" s="692"/>
      <c r="AC185" s="693"/>
      <c r="AD185" s="693"/>
      <c r="AE185" s="694"/>
      <c r="AF185" s="599">
        <f>IF(AND($T$185="",$X$185="",$AB$185=""),"",SUM($T$185*$AK$184,$X$185*$AL$184,$AB$185*$AM$184))</f>
      </c>
      <c r="AG185" s="786"/>
      <c r="AH185" s="787"/>
      <c r="AI185" s="14"/>
      <c r="AK185" s="450"/>
      <c r="AL185" s="450"/>
      <c r="AM185" s="450"/>
      <c r="AN185" s="450"/>
    </row>
    <row r="186" spans="2:40" ht="9" customHeight="1">
      <c r="B186" s="96"/>
      <c r="C186" s="884"/>
      <c r="D186" s="910" t="s">
        <v>90</v>
      </c>
      <c r="E186" s="911"/>
      <c r="F186" s="911"/>
      <c r="G186" s="911"/>
      <c r="H186" s="911"/>
      <c r="I186" s="911"/>
      <c r="J186" s="911"/>
      <c r="K186" s="911"/>
      <c r="L186" s="911"/>
      <c r="M186" s="911"/>
      <c r="N186" s="911"/>
      <c r="O186" s="911"/>
      <c r="P186" s="911"/>
      <c r="Q186" s="911"/>
      <c r="R186" s="911"/>
      <c r="S186" s="912"/>
      <c r="T186" s="647"/>
      <c r="U186" s="648"/>
      <c r="V186" s="648"/>
      <c r="W186" s="610"/>
      <c r="X186" s="647"/>
      <c r="Y186" s="648"/>
      <c r="Z186" s="648"/>
      <c r="AA186" s="610"/>
      <c r="AB186" s="695"/>
      <c r="AC186" s="607"/>
      <c r="AD186" s="607"/>
      <c r="AE186" s="608"/>
      <c r="AF186" s="602"/>
      <c r="AG186" s="697"/>
      <c r="AH186" s="601"/>
      <c r="AI186" s="14"/>
      <c r="AK186" s="450"/>
      <c r="AL186" s="450"/>
      <c r="AM186" s="450"/>
      <c r="AN186" s="450"/>
    </row>
    <row r="187" spans="2:40" ht="9" customHeight="1">
      <c r="B187" s="96"/>
      <c r="C187" s="884"/>
      <c r="D187" s="653" t="s">
        <v>91</v>
      </c>
      <c r="E187" s="654"/>
      <c r="F187" s="654"/>
      <c r="G187" s="654"/>
      <c r="H187" s="654"/>
      <c r="I187" s="654"/>
      <c r="J187" s="654"/>
      <c r="K187" s="654"/>
      <c r="L187" s="654"/>
      <c r="M187" s="654"/>
      <c r="N187" s="654"/>
      <c r="O187" s="654"/>
      <c r="P187" s="654"/>
      <c r="Q187" s="654"/>
      <c r="R187" s="654"/>
      <c r="S187" s="655"/>
      <c r="T187" s="647"/>
      <c r="U187" s="648"/>
      <c r="V187" s="648"/>
      <c r="W187" s="610"/>
      <c r="X187" s="647"/>
      <c r="Y187" s="648"/>
      <c r="Z187" s="648"/>
      <c r="AA187" s="610"/>
      <c r="AB187" s="695"/>
      <c r="AC187" s="607"/>
      <c r="AD187" s="607"/>
      <c r="AE187" s="608"/>
      <c r="AF187" s="602"/>
      <c r="AG187" s="697"/>
      <c r="AH187" s="601"/>
      <c r="AI187" s="14"/>
      <c r="AK187" s="450"/>
      <c r="AL187" s="450"/>
      <c r="AM187" s="450"/>
      <c r="AN187" s="450"/>
    </row>
    <row r="188" spans="2:40" ht="9" customHeight="1">
      <c r="B188" s="96"/>
      <c r="C188" s="884"/>
      <c r="D188" s="653" t="s">
        <v>92</v>
      </c>
      <c r="E188" s="891"/>
      <c r="F188" s="891"/>
      <c r="G188" s="891"/>
      <c r="H188" s="891"/>
      <c r="I188" s="891"/>
      <c r="J188" s="891"/>
      <c r="K188" s="891"/>
      <c r="L188" s="891"/>
      <c r="M188" s="891"/>
      <c r="N188" s="891"/>
      <c r="O188" s="891"/>
      <c r="P188" s="891"/>
      <c r="Q188" s="891"/>
      <c r="R188" s="891"/>
      <c r="S188" s="892"/>
      <c r="T188" s="647"/>
      <c r="U188" s="648"/>
      <c r="V188" s="648"/>
      <c r="W188" s="610"/>
      <c r="X188" s="647"/>
      <c r="Y188" s="648"/>
      <c r="Z188" s="648"/>
      <c r="AA188" s="610"/>
      <c r="AB188" s="695"/>
      <c r="AC188" s="607"/>
      <c r="AD188" s="607"/>
      <c r="AE188" s="608"/>
      <c r="AF188" s="602"/>
      <c r="AG188" s="697"/>
      <c r="AH188" s="601"/>
      <c r="AI188" s="14"/>
      <c r="AK188" s="450"/>
      <c r="AL188" s="450"/>
      <c r="AM188" s="450"/>
      <c r="AN188" s="450"/>
    </row>
    <row r="189" spans="2:40" ht="9" customHeight="1">
      <c r="B189" s="96"/>
      <c r="C189" s="884"/>
      <c r="D189" s="653" t="s">
        <v>93</v>
      </c>
      <c r="E189" s="654"/>
      <c r="F189" s="654"/>
      <c r="G189" s="654"/>
      <c r="H189" s="654"/>
      <c r="I189" s="654"/>
      <c r="J189" s="654"/>
      <c r="K189" s="654"/>
      <c r="L189" s="654"/>
      <c r="M189" s="654"/>
      <c r="N189" s="654"/>
      <c r="O189" s="654"/>
      <c r="P189" s="654"/>
      <c r="Q189" s="654"/>
      <c r="R189" s="654"/>
      <c r="S189" s="655"/>
      <c r="T189" s="647"/>
      <c r="U189" s="648"/>
      <c r="V189" s="648"/>
      <c r="W189" s="610"/>
      <c r="X189" s="647"/>
      <c r="Y189" s="648"/>
      <c r="Z189" s="648"/>
      <c r="AA189" s="610"/>
      <c r="AB189" s="695"/>
      <c r="AC189" s="607"/>
      <c r="AD189" s="607"/>
      <c r="AE189" s="608"/>
      <c r="AF189" s="602"/>
      <c r="AG189" s="697"/>
      <c r="AH189" s="601"/>
      <c r="AI189" s="14"/>
      <c r="AK189" s="450"/>
      <c r="AL189" s="450"/>
      <c r="AM189" s="450"/>
      <c r="AN189" s="450"/>
    </row>
    <row r="190" spans="2:40" ht="12" customHeight="1" thickBot="1">
      <c r="B190" s="96"/>
      <c r="C190" s="884"/>
      <c r="D190" s="653" t="s">
        <v>33</v>
      </c>
      <c r="E190" s="654"/>
      <c r="F190" s="654"/>
      <c r="G190" s="654"/>
      <c r="H190" s="654"/>
      <c r="I190" s="654"/>
      <c r="J190" s="654"/>
      <c r="K190" s="654"/>
      <c r="L190" s="654"/>
      <c r="M190" s="654"/>
      <c r="N190" s="654"/>
      <c r="O190" s="654"/>
      <c r="P190" s="654"/>
      <c r="Q190" s="654"/>
      <c r="R190" s="654"/>
      <c r="S190" s="655"/>
      <c r="T190" s="647"/>
      <c r="U190" s="648"/>
      <c r="V190" s="648"/>
      <c r="W190" s="610"/>
      <c r="X190" s="647"/>
      <c r="Y190" s="648"/>
      <c r="Z190" s="648"/>
      <c r="AA190" s="610"/>
      <c r="AB190" s="695"/>
      <c r="AC190" s="607"/>
      <c r="AD190" s="607"/>
      <c r="AE190" s="608"/>
      <c r="AF190" s="602"/>
      <c r="AG190" s="697"/>
      <c r="AH190" s="601"/>
      <c r="AI190" s="14"/>
      <c r="AK190" s="450"/>
      <c r="AL190" s="450"/>
      <c r="AM190" s="450"/>
      <c r="AN190" s="450"/>
    </row>
    <row r="191" spans="2:40" ht="9" customHeight="1">
      <c r="B191" s="96"/>
      <c r="C191" s="174"/>
      <c r="D191" s="716" t="s">
        <v>34</v>
      </c>
      <c r="E191" s="717"/>
      <c r="F191" s="717"/>
      <c r="G191" s="717"/>
      <c r="H191" s="717"/>
      <c r="I191" s="717"/>
      <c r="J191" s="717"/>
      <c r="K191" s="717"/>
      <c r="L191" s="717"/>
      <c r="M191" s="717"/>
      <c r="N191" s="717"/>
      <c r="O191" s="717"/>
      <c r="P191" s="717"/>
      <c r="Q191" s="717"/>
      <c r="R191" s="717"/>
      <c r="S191" s="777"/>
      <c r="T191" s="3" t="s">
        <v>235</v>
      </c>
      <c r="U191" s="4"/>
      <c r="V191" s="4"/>
      <c r="W191" s="4"/>
      <c r="X191" s="232"/>
      <c r="Y191" s="233"/>
      <c r="Z191" s="233"/>
      <c r="AA191" s="234"/>
      <c r="AB191" s="231" t="s">
        <v>236</v>
      </c>
      <c r="AC191" s="231"/>
      <c r="AD191" s="231"/>
      <c r="AE191" s="231"/>
      <c r="AF191" s="3" t="s">
        <v>237</v>
      </c>
      <c r="AG191" s="4"/>
      <c r="AH191" s="5"/>
      <c r="AI191" s="14"/>
      <c r="AK191" s="450">
        <v>0.84</v>
      </c>
      <c r="AL191" s="450"/>
      <c r="AM191" s="450"/>
      <c r="AN191" s="450"/>
    </row>
    <row r="192" spans="2:40" ht="9" customHeight="1">
      <c r="B192" s="96"/>
      <c r="C192" s="174"/>
      <c r="D192" s="653" t="s">
        <v>35</v>
      </c>
      <c r="E192" s="654"/>
      <c r="F192" s="654"/>
      <c r="G192" s="654"/>
      <c r="H192" s="654"/>
      <c r="I192" s="654"/>
      <c r="J192" s="654"/>
      <c r="K192" s="654"/>
      <c r="L192" s="654"/>
      <c r="M192" s="654"/>
      <c r="N192" s="654"/>
      <c r="O192" s="654"/>
      <c r="P192" s="654"/>
      <c r="Q192" s="654"/>
      <c r="R192" s="654"/>
      <c r="S192" s="655"/>
      <c r="T192" s="646"/>
      <c r="U192" s="607"/>
      <c r="V192" s="607"/>
      <c r="W192" s="608"/>
      <c r="X192" s="404"/>
      <c r="Y192" s="405"/>
      <c r="Z192" s="405"/>
      <c r="AA192" s="406"/>
      <c r="AB192" s="807"/>
      <c r="AC192" s="693"/>
      <c r="AD192" s="693"/>
      <c r="AE192" s="694"/>
      <c r="AF192" s="599">
        <f>IF(AND($T$192="",$AB$192=""),"",SUM($T$192*$AK$191,$AB$192*$AM$193))</f>
      </c>
      <c r="AG192" s="600"/>
      <c r="AH192" s="601"/>
      <c r="AI192" s="14"/>
      <c r="AK192" s="450"/>
      <c r="AL192" s="450"/>
      <c r="AM192" s="450"/>
      <c r="AN192" s="450"/>
    </row>
    <row r="193" spans="2:40" ht="8.25" customHeight="1" thickBot="1">
      <c r="B193" s="96"/>
      <c r="C193" s="174"/>
      <c r="D193" s="618" t="s">
        <v>36</v>
      </c>
      <c r="E193" s="619"/>
      <c r="F193" s="619"/>
      <c r="G193" s="619"/>
      <c r="H193" s="619"/>
      <c r="I193" s="619"/>
      <c r="J193" s="619"/>
      <c r="K193" s="619"/>
      <c r="L193" s="619"/>
      <c r="M193" s="619"/>
      <c r="N193" s="619"/>
      <c r="O193" s="619"/>
      <c r="P193" s="619"/>
      <c r="Q193" s="619"/>
      <c r="R193" s="619"/>
      <c r="S193" s="620"/>
      <c r="T193" s="649"/>
      <c r="U193" s="611"/>
      <c r="V193" s="611"/>
      <c r="W193" s="612"/>
      <c r="X193" s="407"/>
      <c r="Y193" s="408"/>
      <c r="Z193" s="408"/>
      <c r="AA193" s="409"/>
      <c r="AB193" s="651"/>
      <c r="AC193" s="651"/>
      <c r="AD193" s="651"/>
      <c r="AE193" s="652"/>
      <c r="AF193" s="603"/>
      <c r="AG193" s="604"/>
      <c r="AH193" s="605"/>
      <c r="AI193" s="11"/>
      <c r="AK193" s="452"/>
      <c r="AL193" s="450"/>
      <c r="AM193" s="451">
        <v>0.02</v>
      </c>
      <c r="AN193" s="450"/>
    </row>
    <row r="194" spans="2:40" ht="9.75" customHeight="1">
      <c r="B194" s="96"/>
      <c r="C194" s="174"/>
      <c r="D194" s="716" t="s">
        <v>37</v>
      </c>
      <c r="E194" s="717"/>
      <c r="F194" s="717"/>
      <c r="G194" s="717"/>
      <c r="H194" s="717"/>
      <c r="I194" s="717"/>
      <c r="J194" s="717"/>
      <c r="K194" s="717"/>
      <c r="L194" s="717"/>
      <c r="M194" s="717"/>
      <c r="N194" s="717"/>
      <c r="O194" s="717"/>
      <c r="P194" s="717"/>
      <c r="Q194" s="717"/>
      <c r="R194" s="717"/>
      <c r="S194" s="777"/>
      <c r="T194" s="3" t="s">
        <v>238</v>
      </c>
      <c r="U194" s="4"/>
      <c r="V194" s="4"/>
      <c r="W194" s="4"/>
      <c r="X194" s="232"/>
      <c r="Y194" s="233"/>
      <c r="Z194" s="233"/>
      <c r="AA194" s="233"/>
      <c r="AB194" s="232"/>
      <c r="AC194" s="233"/>
      <c r="AD194" s="233"/>
      <c r="AE194" s="233"/>
      <c r="AF194" s="3" t="s">
        <v>239</v>
      </c>
      <c r="AG194" s="4"/>
      <c r="AH194" s="5"/>
      <c r="AI194" s="14"/>
      <c r="AK194" s="450">
        <v>0.84</v>
      </c>
      <c r="AL194" s="450"/>
      <c r="AM194" s="450"/>
      <c r="AN194" s="450"/>
    </row>
    <row r="195" spans="2:40" ht="9.75" customHeight="1">
      <c r="B195" s="96"/>
      <c r="C195" s="174"/>
      <c r="D195" s="653" t="s">
        <v>65</v>
      </c>
      <c r="E195" s="654"/>
      <c r="F195" s="654"/>
      <c r="G195" s="654"/>
      <c r="H195" s="654"/>
      <c r="I195" s="654"/>
      <c r="J195" s="654"/>
      <c r="K195" s="654"/>
      <c r="L195" s="654"/>
      <c r="M195" s="654"/>
      <c r="N195" s="654"/>
      <c r="O195" s="654"/>
      <c r="P195" s="654"/>
      <c r="Q195" s="654"/>
      <c r="R195" s="654"/>
      <c r="S195" s="655"/>
      <c r="T195" s="646"/>
      <c r="U195" s="607"/>
      <c r="V195" s="607"/>
      <c r="W195" s="608"/>
      <c r="X195" s="392"/>
      <c r="Y195" s="395"/>
      <c r="Z195" s="395"/>
      <c r="AA195" s="395"/>
      <c r="AB195" s="392"/>
      <c r="AC195" s="395"/>
      <c r="AD195" s="395"/>
      <c r="AE195" s="395"/>
      <c r="AF195" s="599">
        <f>IF(AND($T$195=""),"",$T$195*$AK$194)</f>
      </c>
      <c r="AG195" s="786"/>
      <c r="AH195" s="787"/>
      <c r="AI195" s="14"/>
      <c r="AK195" s="450"/>
      <c r="AL195" s="450"/>
      <c r="AM195" s="450"/>
      <c r="AN195" s="450"/>
    </row>
    <row r="196" spans="2:40" ht="9.75" customHeight="1">
      <c r="B196" s="96"/>
      <c r="C196" s="174"/>
      <c r="D196" s="653" t="s">
        <v>66</v>
      </c>
      <c r="E196" s="654"/>
      <c r="F196" s="654"/>
      <c r="G196" s="654"/>
      <c r="H196" s="654"/>
      <c r="I196" s="654"/>
      <c r="J196" s="654"/>
      <c r="K196" s="654"/>
      <c r="L196" s="654"/>
      <c r="M196" s="654"/>
      <c r="N196" s="654"/>
      <c r="O196" s="654"/>
      <c r="P196" s="654"/>
      <c r="Q196" s="654"/>
      <c r="R196" s="654"/>
      <c r="S196" s="655"/>
      <c r="T196" s="647"/>
      <c r="U196" s="648"/>
      <c r="V196" s="648"/>
      <c r="W196" s="610"/>
      <c r="X196" s="392"/>
      <c r="Y196" s="395"/>
      <c r="Z196" s="395"/>
      <c r="AA196" s="395"/>
      <c r="AB196" s="392"/>
      <c r="AC196" s="395"/>
      <c r="AD196" s="395"/>
      <c r="AE196" s="395"/>
      <c r="AF196" s="602"/>
      <c r="AG196" s="697"/>
      <c r="AH196" s="601"/>
      <c r="AI196" s="14"/>
      <c r="AK196" s="450"/>
      <c r="AL196" s="450"/>
      <c r="AM196" s="450"/>
      <c r="AN196" s="450"/>
    </row>
    <row r="197" spans="2:40" ht="8.25" customHeight="1">
      <c r="B197" s="96"/>
      <c r="C197" s="174"/>
      <c r="D197" s="653" t="s">
        <v>67</v>
      </c>
      <c r="E197" s="654"/>
      <c r="F197" s="654"/>
      <c r="G197" s="654"/>
      <c r="H197" s="654"/>
      <c r="I197" s="654"/>
      <c r="J197" s="654"/>
      <c r="K197" s="654"/>
      <c r="L197" s="654"/>
      <c r="M197" s="654"/>
      <c r="N197" s="654"/>
      <c r="O197" s="654"/>
      <c r="P197" s="654"/>
      <c r="Q197" s="654"/>
      <c r="R197" s="654"/>
      <c r="S197" s="655"/>
      <c r="T197" s="647"/>
      <c r="U197" s="648"/>
      <c r="V197" s="648"/>
      <c r="W197" s="610"/>
      <c r="X197" s="392"/>
      <c r="Y197" s="395"/>
      <c r="Z197" s="395"/>
      <c r="AA197" s="395"/>
      <c r="AB197" s="392"/>
      <c r="AC197" s="395"/>
      <c r="AD197" s="395"/>
      <c r="AE197" s="395"/>
      <c r="AF197" s="602"/>
      <c r="AG197" s="697"/>
      <c r="AH197" s="601"/>
      <c r="AI197" s="14"/>
      <c r="AK197" s="450"/>
      <c r="AL197" s="450"/>
      <c r="AM197" s="450"/>
      <c r="AN197" s="450"/>
    </row>
    <row r="198" spans="2:40" ht="9.75" customHeight="1">
      <c r="B198" s="96"/>
      <c r="C198" s="174"/>
      <c r="D198" s="653" t="s">
        <v>68</v>
      </c>
      <c r="E198" s="654"/>
      <c r="F198" s="654"/>
      <c r="G198" s="654"/>
      <c r="H198" s="654"/>
      <c r="I198" s="654"/>
      <c r="J198" s="654"/>
      <c r="K198" s="654"/>
      <c r="L198" s="654"/>
      <c r="M198" s="654"/>
      <c r="N198" s="654"/>
      <c r="O198" s="654"/>
      <c r="P198" s="654"/>
      <c r="Q198" s="654"/>
      <c r="R198" s="654"/>
      <c r="S198" s="655"/>
      <c r="T198" s="647"/>
      <c r="U198" s="648"/>
      <c r="V198" s="648"/>
      <c r="W198" s="610"/>
      <c r="X198" s="392"/>
      <c r="Y198" s="395"/>
      <c r="Z198" s="395"/>
      <c r="AA198" s="395"/>
      <c r="AB198" s="392"/>
      <c r="AC198" s="395"/>
      <c r="AD198" s="395"/>
      <c r="AE198" s="395"/>
      <c r="AF198" s="602"/>
      <c r="AG198" s="697"/>
      <c r="AH198" s="601"/>
      <c r="AI198" s="14"/>
      <c r="AK198" s="450"/>
      <c r="AL198" s="450"/>
      <c r="AM198" s="450"/>
      <c r="AN198" s="450"/>
    </row>
    <row r="199" spans="2:40" ht="9.75" customHeight="1">
      <c r="B199" s="96"/>
      <c r="C199" s="174"/>
      <c r="D199" s="653" t="s">
        <v>69</v>
      </c>
      <c r="E199" s="654"/>
      <c r="F199" s="654"/>
      <c r="G199" s="654"/>
      <c r="H199" s="654"/>
      <c r="I199" s="654"/>
      <c r="J199" s="654"/>
      <c r="K199" s="654"/>
      <c r="L199" s="654"/>
      <c r="M199" s="654"/>
      <c r="N199" s="654"/>
      <c r="O199" s="654"/>
      <c r="P199" s="654"/>
      <c r="Q199" s="654"/>
      <c r="R199" s="654"/>
      <c r="S199" s="655"/>
      <c r="T199" s="647"/>
      <c r="U199" s="648"/>
      <c r="V199" s="648"/>
      <c r="W199" s="610"/>
      <c r="X199" s="392"/>
      <c r="Y199" s="395"/>
      <c r="Z199" s="395"/>
      <c r="AA199" s="395"/>
      <c r="AB199" s="392"/>
      <c r="AC199" s="395"/>
      <c r="AD199" s="395"/>
      <c r="AE199" s="395"/>
      <c r="AF199" s="602"/>
      <c r="AG199" s="697"/>
      <c r="AH199" s="601"/>
      <c r="AI199" s="14"/>
      <c r="AK199" s="450"/>
      <c r="AL199" s="450"/>
      <c r="AM199" s="450"/>
      <c r="AN199" s="450"/>
    </row>
    <row r="200" spans="2:40" ht="12.75" customHeight="1" thickBot="1">
      <c r="B200" s="96"/>
      <c r="C200" s="174"/>
      <c r="D200" s="618" t="s">
        <v>70</v>
      </c>
      <c r="E200" s="619"/>
      <c r="F200" s="619"/>
      <c r="G200" s="619"/>
      <c r="H200" s="619"/>
      <c r="I200" s="619"/>
      <c r="J200" s="619"/>
      <c r="K200" s="619"/>
      <c r="L200" s="619"/>
      <c r="M200" s="619"/>
      <c r="N200" s="619"/>
      <c r="O200" s="619"/>
      <c r="P200" s="619"/>
      <c r="Q200" s="619"/>
      <c r="R200" s="619"/>
      <c r="S200" s="620"/>
      <c r="T200" s="649"/>
      <c r="U200" s="611"/>
      <c r="V200" s="611"/>
      <c r="W200" s="612"/>
      <c r="X200" s="388"/>
      <c r="Y200" s="389"/>
      <c r="Z200" s="389"/>
      <c r="AA200" s="389"/>
      <c r="AB200" s="388"/>
      <c r="AC200" s="389"/>
      <c r="AD200" s="389"/>
      <c r="AE200" s="389"/>
      <c r="AF200" s="603"/>
      <c r="AG200" s="604"/>
      <c r="AH200" s="605"/>
      <c r="AI200" s="14"/>
      <c r="AK200" s="450"/>
      <c r="AL200" s="450"/>
      <c r="AM200" s="450"/>
      <c r="AN200" s="450"/>
    </row>
    <row r="201" spans="2:40" ht="9" customHeight="1">
      <c r="B201" s="96"/>
      <c r="C201" s="174"/>
      <c r="D201" s="953" t="s">
        <v>210</v>
      </c>
      <c r="E201" s="954"/>
      <c r="F201" s="954"/>
      <c r="G201" s="954"/>
      <c r="H201" s="954"/>
      <c r="I201" s="954"/>
      <c r="J201" s="954"/>
      <c r="K201" s="954"/>
      <c r="L201" s="954"/>
      <c r="M201" s="954"/>
      <c r="N201" s="954"/>
      <c r="O201" s="954"/>
      <c r="P201" s="954"/>
      <c r="Q201" s="954"/>
      <c r="R201" s="954"/>
      <c r="S201" s="954"/>
      <c r="T201" s="3" t="s">
        <v>392</v>
      </c>
      <c r="U201" s="4"/>
      <c r="V201" s="4"/>
      <c r="W201" s="4"/>
      <c r="X201" s="3" t="s">
        <v>240</v>
      </c>
      <c r="Y201" s="237"/>
      <c r="Z201" s="237"/>
      <c r="AA201" s="237"/>
      <c r="AB201" s="230" t="s">
        <v>241</v>
      </c>
      <c r="AC201" s="1"/>
      <c r="AD201" s="1"/>
      <c r="AE201" s="1"/>
      <c r="AF201" s="3" t="s">
        <v>242</v>
      </c>
      <c r="AG201" s="6"/>
      <c r="AH201" s="7"/>
      <c r="AI201" s="16"/>
      <c r="AK201" s="450">
        <v>0.84</v>
      </c>
      <c r="AL201" s="450">
        <v>22.35</v>
      </c>
      <c r="AM201" s="451">
        <v>0.02</v>
      </c>
      <c r="AN201" s="450"/>
    </row>
    <row r="202" spans="2:40" ht="15" customHeight="1" thickBot="1">
      <c r="B202" s="96"/>
      <c r="C202" s="433"/>
      <c r="D202" s="955"/>
      <c r="E202" s="956"/>
      <c r="F202" s="956"/>
      <c r="G202" s="956"/>
      <c r="H202" s="956"/>
      <c r="I202" s="956"/>
      <c r="J202" s="956"/>
      <c r="K202" s="956"/>
      <c r="L202" s="956"/>
      <c r="M202" s="956"/>
      <c r="N202" s="956"/>
      <c r="O202" s="956"/>
      <c r="P202" s="956"/>
      <c r="Q202" s="956"/>
      <c r="R202" s="956"/>
      <c r="S202" s="956"/>
      <c r="T202" s="650"/>
      <c r="U202" s="651"/>
      <c r="V202" s="651"/>
      <c r="W202" s="652"/>
      <c r="X202" s="650"/>
      <c r="Y202" s="651"/>
      <c r="Z202" s="651"/>
      <c r="AA202" s="652"/>
      <c r="AB202" s="791"/>
      <c r="AC202" s="792"/>
      <c r="AD202" s="792"/>
      <c r="AE202" s="793"/>
      <c r="AF202" s="698">
        <f>IF(AND($T$202="",$AB$202=""),"",SUM($T$202*$AK$201,$X$202*$AL$201,$AB$202*$AM$201))</f>
      </c>
      <c r="AG202" s="699"/>
      <c r="AH202" s="700"/>
      <c r="AI202" s="15"/>
      <c r="AK202" s="452"/>
      <c r="AL202" s="452"/>
      <c r="AM202" s="452"/>
      <c r="AN202" s="450"/>
    </row>
    <row r="203" spans="2:40" ht="9" customHeight="1">
      <c r="B203" s="96"/>
      <c r="C203" s="175"/>
      <c r="D203" s="653" t="s">
        <v>127</v>
      </c>
      <c r="E203" s="654"/>
      <c r="F203" s="654"/>
      <c r="G203" s="654"/>
      <c r="H203" s="654"/>
      <c r="I203" s="654"/>
      <c r="J203" s="654"/>
      <c r="K203" s="654"/>
      <c r="L203" s="654"/>
      <c r="M203" s="654"/>
      <c r="N203" s="654"/>
      <c r="O203" s="654"/>
      <c r="P203" s="654"/>
      <c r="Q203" s="654"/>
      <c r="R203" s="654"/>
      <c r="S203" s="655"/>
      <c r="T203" s="232"/>
      <c r="U203" s="233"/>
      <c r="V203" s="233"/>
      <c r="W203" s="233"/>
      <c r="X203" s="3" t="s">
        <v>243</v>
      </c>
      <c r="Y203" s="1"/>
      <c r="Z203" s="1"/>
      <c r="AA203" s="2"/>
      <c r="AB203" s="238"/>
      <c r="AC203" s="239"/>
      <c r="AD203" s="239"/>
      <c r="AE203" s="239"/>
      <c r="AF203" s="3" t="s">
        <v>244</v>
      </c>
      <c r="AG203" s="6"/>
      <c r="AH203" s="7"/>
      <c r="AI203" s="16"/>
      <c r="AK203" s="450"/>
      <c r="AL203" s="450">
        <v>22.35</v>
      </c>
      <c r="AM203" s="450"/>
      <c r="AN203" s="450"/>
    </row>
    <row r="204" spans="2:40" ht="9" customHeight="1">
      <c r="B204" s="96"/>
      <c r="C204" s="174"/>
      <c r="D204" s="653" t="s">
        <v>129</v>
      </c>
      <c r="E204" s="654"/>
      <c r="F204" s="654"/>
      <c r="G204" s="654"/>
      <c r="H204" s="654"/>
      <c r="I204" s="654"/>
      <c r="J204" s="654"/>
      <c r="K204" s="654"/>
      <c r="L204" s="654"/>
      <c r="M204" s="654"/>
      <c r="N204" s="654"/>
      <c r="O204" s="654"/>
      <c r="P204" s="654"/>
      <c r="Q204" s="654"/>
      <c r="R204" s="654"/>
      <c r="S204" s="655"/>
      <c r="T204" s="730"/>
      <c r="U204" s="731"/>
      <c r="V204" s="731"/>
      <c r="W204" s="731"/>
      <c r="X204" s="646"/>
      <c r="Y204" s="607"/>
      <c r="Z204" s="607"/>
      <c r="AA204" s="608"/>
      <c r="AB204" s="730"/>
      <c r="AC204" s="731"/>
      <c r="AD204" s="731"/>
      <c r="AE204" s="732"/>
      <c r="AF204" s="599">
        <f>IF(AND($X$204=""),"",$X$204*$AL$203)</f>
      </c>
      <c r="AG204" s="600"/>
      <c r="AH204" s="601"/>
      <c r="AI204" s="16"/>
      <c r="AK204" s="450"/>
      <c r="AL204" s="450"/>
      <c r="AM204" s="450"/>
      <c r="AN204" s="450"/>
    </row>
    <row r="205" spans="2:40" ht="9" customHeight="1">
      <c r="B205" s="96"/>
      <c r="C205" s="174"/>
      <c r="D205" s="653" t="s">
        <v>80</v>
      </c>
      <c r="E205" s="654"/>
      <c r="F205" s="654"/>
      <c r="G205" s="654"/>
      <c r="H205" s="654"/>
      <c r="I205" s="654"/>
      <c r="J205" s="654"/>
      <c r="K205" s="654"/>
      <c r="L205" s="654"/>
      <c r="M205" s="654"/>
      <c r="N205" s="654"/>
      <c r="O205" s="654"/>
      <c r="P205" s="654"/>
      <c r="Q205" s="654"/>
      <c r="R205" s="654"/>
      <c r="S205" s="655"/>
      <c r="T205" s="733"/>
      <c r="U205" s="731"/>
      <c r="V205" s="731"/>
      <c r="W205" s="731"/>
      <c r="X205" s="647"/>
      <c r="Y205" s="648"/>
      <c r="Z205" s="648"/>
      <c r="AA205" s="610"/>
      <c r="AB205" s="733"/>
      <c r="AC205" s="731"/>
      <c r="AD205" s="731"/>
      <c r="AE205" s="732"/>
      <c r="AF205" s="602"/>
      <c r="AG205" s="600"/>
      <c r="AH205" s="601"/>
      <c r="AI205" s="16"/>
      <c r="AK205" s="450"/>
      <c r="AL205" s="450"/>
      <c r="AM205" s="450"/>
      <c r="AN205" s="450"/>
    </row>
    <row r="206" spans="2:40" ht="9" customHeight="1" thickBot="1">
      <c r="B206" s="96"/>
      <c r="C206" s="174"/>
      <c r="D206" s="653" t="s">
        <v>128</v>
      </c>
      <c r="E206" s="654"/>
      <c r="F206" s="654"/>
      <c r="G206" s="654"/>
      <c r="H206" s="654"/>
      <c r="I206" s="654"/>
      <c r="J206" s="654"/>
      <c r="K206" s="654"/>
      <c r="L206" s="654"/>
      <c r="M206" s="654"/>
      <c r="N206" s="654"/>
      <c r="O206" s="654"/>
      <c r="P206" s="654"/>
      <c r="Q206" s="654"/>
      <c r="R206" s="654"/>
      <c r="S206" s="655"/>
      <c r="T206" s="877"/>
      <c r="U206" s="878"/>
      <c r="V206" s="878"/>
      <c r="W206" s="878"/>
      <c r="X206" s="649"/>
      <c r="Y206" s="611"/>
      <c r="Z206" s="611"/>
      <c r="AA206" s="612"/>
      <c r="AB206" s="877"/>
      <c r="AC206" s="878"/>
      <c r="AD206" s="878"/>
      <c r="AE206" s="879"/>
      <c r="AF206" s="603"/>
      <c r="AG206" s="604"/>
      <c r="AH206" s="605"/>
      <c r="AI206" s="15"/>
      <c r="AK206" s="450"/>
      <c r="AL206" s="452"/>
      <c r="AM206" s="450"/>
      <c r="AN206" s="450"/>
    </row>
    <row r="207" spans="2:40" ht="9" customHeight="1">
      <c r="B207" s="96"/>
      <c r="C207" s="174"/>
      <c r="D207" s="716" t="s">
        <v>71</v>
      </c>
      <c r="E207" s="717"/>
      <c r="F207" s="717"/>
      <c r="G207" s="717"/>
      <c r="H207" s="717"/>
      <c r="I207" s="717"/>
      <c r="J207" s="717"/>
      <c r="K207" s="717"/>
      <c r="L207" s="717"/>
      <c r="M207" s="717"/>
      <c r="N207" s="717"/>
      <c r="O207" s="717"/>
      <c r="P207" s="717"/>
      <c r="Q207" s="717"/>
      <c r="R207" s="717"/>
      <c r="S207" s="777"/>
      <c r="T207" s="3" t="s">
        <v>245</v>
      </c>
      <c r="U207" s="4"/>
      <c r="V207" s="4"/>
      <c r="W207" s="4"/>
      <c r="X207" s="3" t="s">
        <v>246</v>
      </c>
      <c r="Y207" s="237"/>
      <c r="Z207" s="237"/>
      <c r="AA207" s="237"/>
      <c r="AB207" s="232"/>
      <c r="AC207" s="240"/>
      <c r="AD207" s="240"/>
      <c r="AE207" s="240"/>
      <c r="AF207" s="3" t="s">
        <v>247</v>
      </c>
      <c r="AG207" s="6"/>
      <c r="AH207" s="7"/>
      <c r="AI207" s="16"/>
      <c r="AK207" s="450">
        <v>0.36</v>
      </c>
      <c r="AL207" s="450">
        <v>7.45</v>
      </c>
      <c r="AM207" s="450"/>
      <c r="AN207" s="450"/>
    </row>
    <row r="208" spans="2:40" ht="9" customHeight="1">
      <c r="B208" s="96"/>
      <c r="C208" s="174"/>
      <c r="D208" s="653" t="s">
        <v>72</v>
      </c>
      <c r="E208" s="654"/>
      <c r="F208" s="654"/>
      <c r="G208" s="654"/>
      <c r="H208" s="654"/>
      <c r="I208" s="654"/>
      <c r="J208" s="654"/>
      <c r="K208" s="654"/>
      <c r="L208" s="654"/>
      <c r="M208" s="654"/>
      <c r="N208" s="654"/>
      <c r="O208" s="654"/>
      <c r="P208" s="654"/>
      <c r="Q208" s="654"/>
      <c r="R208" s="654"/>
      <c r="S208" s="655"/>
      <c r="T208" s="646"/>
      <c r="U208" s="607"/>
      <c r="V208" s="607"/>
      <c r="W208" s="608"/>
      <c r="X208" s="646"/>
      <c r="Y208" s="607"/>
      <c r="Z208" s="607"/>
      <c r="AA208" s="608"/>
      <c r="AB208" s="392"/>
      <c r="AC208" s="393"/>
      <c r="AD208" s="393"/>
      <c r="AE208" s="393"/>
      <c r="AF208" s="599">
        <f>IF(AND($T$208="",$X$208=""),"",SUM($T$208*$AK$207,$X$208*$AL$207))</f>
      </c>
      <c r="AG208" s="786"/>
      <c r="AH208" s="787"/>
      <c r="AI208" s="16"/>
      <c r="AK208" s="450"/>
      <c r="AL208" s="450"/>
      <c r="AM208" s="450"/>
      <c r="AN208" s="450"/>
    </row>
    <row r="209" spans="2:40" ht="9" customHeight="1">
      <c r="B209" s="96"/>
      <c r="C209" s="174"/>
      <c r="D209" s="653" t="s">
        <v>73</v>
      </c>
      <c r="E209" s="654"/>
      <c r="F209" s="654"/>
      <c r="G209" s="654"/>
      <c r="H209" s="654"/>
      <c r="I209" s="654"/>
      <c r="J209" s="654"/>
      <c r="K209" s="654"/>
      <c r="L209" s="654"/>
      <c r="M209" s="654"/>
      <c r="N209" s="654"/>
      <c r="O209" s="654"/>
      <c r="P209" s="654"/>
      <c r="Q209" s="654"/>
      <c r="R209" s="654"/>
      <c r="S209" s="655"/>
      <c r="T209" s="647"/>
      <c r="U209" s="648"/>
      <c r="V209" s="648"/>
      <c r="W209" s="610"/>
      <c r="X209" s="647"/>
      <c r="Y209" s="648"/>
      <c r="Z209" s="648"/>
      <c r="AA209" s="610"/>
      <c r="AB209" s="392"/>
      <c r="AC209" s="393"/>
      <c r="AD209" s="393"/>
      <c r="AE209" s="393"/>
      <c r="AF209" s="602"/>
      <c r="AG209" s="697"/>
      <c r="AH209" s="601"/>
      <c r="AI209" s="16"/>
      <c r="AK209" s="450"/>
      <c r="AL209" s="450"/>
      <c r="AM209" s="450"/>
      <c r="AN209" s="450"/>
    </row>
    <row r="210" spans="2:40" ht="9" customHeight="1">
      <c r="B210" s="96"/>
      <c r="C210" s="174"/>
      <c r="D210" s="653" t="s">
        <v>74</v>
      </c>
      <c r="E210" s="654"/>
      <c r="F210" s="654"/>
      <c r="G210" s="654"/>
      <c r="H210" s="654"/>
      <c r="I210" s="654"/>
      <c r="J210" s="654"/>
      <c r="K210" s="654"/>
      <c r="L210" s="654"/>
      <c r="M210" s="654"/>
      <c r="N210" s="654"/>
      <c r="O210" s="654"/>
      <c r="P210" s="654"/>
      <c r="Q210" s="654"/>
      <c r="R210" s="654"/>
      <c r="S210" s="655"/>
      <c r="T210" s="647"/>
      <c r="U210" s="648"/>
      <c r="V210" s="648"/>
      <c r="W210" s="610"/>
      <c r="X210" s="647"/>
      <c r="Y210" s="648"/>
      <c r="Z210" s="648"/>
      <c r="AA210" s="610"/>
      <c r="AB210" s="392"/>
      <c r="AC210" s="393"/>
      <c r="AD210" s="393"/>
      <c r="AE210" s="393"/>
      <c r="AF210" s="602"/>
      <c r="AG210" s="697"/>
      <c r="AH210" s="601"/>
      <c r="AI210" s="16"/>
      <c r="AK210" s="450"/>
      <c r="AL210" s="450"/>
      <c r="AM210" s="450"/>
      <c r="AN210" s="450"/>
    </row>
    <row r="211" spans="2:40" ht="9.75" customHeight="1" thickBot="1">
      <c r="B211" s="96"/>
      <c r="C211" s="174"/>
      <c r="D211" s="653" t="s">
        <v>75</v>
      </c>
      <c r="E211" s="654"/>
      <c r="F211" s="654"/>
      <c r="G211" s="654"/>
      <c r="H211" s="654"/>
      <c r="I211" s="654"/>
      <c r="J211" s="654"/>
      <c r="K211" s="654"/>
      <c r="L211" s="654"/>
      <c r="M211" s="654"/>
      <c r="N211" s="654"/>
      <c r="O211" s="654"/>
      <c r="P211" s="654"/>
      <c r="Q211" s="654"/>
      <c r="R211" s="654"/>
      <c r="S211" s="655"/>
      <c r="T211" s="647"/>
      <c r="U211" s="648"/>
      <c r="V211" s="648"/>
      <c r="W211" s="610"/>
      <c r="X211" s="647"/>
      <c r="Y211" s="648"/>
      <c r="Z211" s="648"/>
      <c r="AA211" s="610"/>
      <c r="AB211" s="392"/>
      <c r="AC211" s="393"/>
      <c r="AD211" s="393"/>
      <c r="AE211" s="393"/>
      <c r="AF211" s="602"/>
      <c r="AG211" s="697"/>
      <c r="AH211" s="601"/>
      <c r="AI211" s="16"/>
      <c r="AK211" s="450"/>
      <c r="AL211" s="450"/>
      <c r="AM211" s="450"/>
      <c r="AN211" s="450"/>
    </row>
    <row r="212" spans="2:40" ht="9" customHeight="1">
      <c r="B212" s="96"/>
      <c r="C212" s="174"/>
      <c r="D212" s="716" t="s">
        <v>81</v>
      </c>
      <c r="E212" s="717"/>
      <c r="F212" s="717"/>
      <c r="G212" s="717"/>
      <c r="H212" s="717"/>
      <c r="I212" s="717"/>
      <c r="J212" s="717"/>
      <c r="K212" s="717"/>
      <c r="L212" s="717"/>
      <c r="M212" s="717"/>
      <c r="N212" s="717"/>
      <c r="O212" s="717"/>
      <c r="P212" s="717"/>
      <c r="Q212" s="717"/>
      <c r="R212" s="717"/>
      <c r="S212" s="777"/>
      <c r="T212" s="3" t="s">
        <v>248</v>
      </c>
      <c r="U212" s="4"/>
      <c r="V212" s="4"/>
      <c r="W212" s="4"/>
      <c r="X212" s="3" t="s">
        <v>290</v>
      </c>
      <c r="Y212" s="237"/>
      <c r="Z212" s="237"/>
      <c r="AA212" s="237"/>
      <c r="AB212" s="232"/>
      <c r="AC212" s="240"/>
      <c r="AD212" s="240"/>
      <c r="AE212" s="240"/>
      <c r="AF212" s="3" t="s">
        <v>252</v>
      </c>
      <c r="AG212" s="6"/>
      <c r="AH212" s="7"/>
      <c r="AI212" s="16"/>
      <c r="AK212" s="450">
        <v>0.36</v>
      </c>
      <c r="AL212" s="450">
        <v>7.45</v>
      </c>
      <c r="AM212" s="450"/>
      <c r="AN212" s="450"/>
    </row>
    <row r="213" spans="2:40" ht="9" customHeight="1">
      <c r="B213" s="96"/>
      <c r="C213" s="174"/>
      <c r="D213" s="653" t="s">
        <v>82</v>
      </c>
      <c r="E213" s="654"/>
      <c r="F213" s="654"/>
      <c r="G213" s="654"/>
      <c r="H213" s="654"/>
      <c r="I213" s="654"/>
      <c r="J213" s="654"/>
      <c r="K213" s="654"/>
      <c r="L213" s="654"/>
      <c r="M213" s="654"/>
      <c r="N213" s="654"/>
      <c r="O213" s="654"/>
      <c r="P213" s="654"/>
      <c r="Q213" s="654"/>
      <c r="R213" s="654"/>
      <c r="S213" s="655"/>
      <c r="T213" s="646"/>
      <c r="U213" s="607"/>
      <c r="V213" s="607"/>
      <c r="W213" s="608"/>
      <c r="X213" s="646"/>
      <c r="Y213" s="607"/>
      <c r="Z213" s="607"/>
      <c r="AA213" s="608"/>
      <c r="AB213" s="730"/>
      <c r="AC213" s="731"/>
      <c r="AD213" s="731"/>
      <c r="AE213" s="732"/>
      <c r="AF213" s="599">
        <f>IF(AND($T$213="",$X$213=""),"",SUM($T$213*$AK$212,$X$213*$AL$212))</f>
      </c>
      <c r="AG213" s="786"/>
      <c r="AH213" s="787"/>
      <c r="AI213" s="15"/>
      <c r="AK213" s="452"/>
      <c r="AL213" s="452"/>
      <c r="AM213" s="450"/>
      <c r="AN213" s="450"/>
    </row>
    <row r="214" spans="2:40" ht="9" customHeight="1" thickBot="1">
      <c r="B214" s="96"/>
      <c r="C214" s="174"/>
      <c r="D214" s="653" t="s">
        <v>83</v>
      </c>
      <c r="E214" s="654"/>
      <c r="F214" s="654"/>
      <c r="G214" s="654"/>
      <c r="H214" s="654"/>
      <c r="I214" s="654"/>
      <c r="J214" s="654"/>
      <c r="K214" s="654"/>
      <c r="L214" s="654"/>
      <c r="M214" s="654"/>
      <c r="N214" s="654"/>
      <c r="O214" s="654"/>
      <c r="P214" s="654"/>
      <c r="Q214" s="654"/>
      <c r="R214" s="654"/>
      <c r="S214" s="655"/>
      <c r="T214" s="647"/>
      <c r="U214" s="609"/>
      <c r="V214" s="609"/>
      <c r="W214" s="610"/>
      <c r="X214" s="647"/>
      <c r="Y214" s="609"/>
      <c r="Z214" s="609"/>
      <c r="AA214" s="610"/>
      <c r="AB214" s="733"/>
      <c r="AC214" s="731"/>
      <c r="AD214" s="731"/>
      <c r="AE214" s="732"/>
      <c r="AF214" s="788"/>
      <c r="AG214" s="789"/>
      <c r="AH214" s="790"/>
      <c r="AI214" s="15"/>
      <c r="AK214" s="450"/>
      <c r="AL214" s="450"/>
      <c r="AM214" s="450"/>
      <c r="AN214" s="450"/>
    </row>
    <row r="215" spans="2:40" ht="9" customHeight="1">
      <c r="B215" s="96"/>
      <c r="C215" s="174"/>
      <c r="D215" s="953" t="s">
        <v>219</v>
      </c>
      <c r="E215" s="954"/>
      <c r="F215" s="954"/>
      <c r="G215" s="954"/>
      <c r="H215" s="954"/>
      <c r="I215" s="954"/>
      <c r="J215" s="954"/>
      <c r="K215" s="954"/>
      <c r="L215" s="954"/>
      <c r="M215" s="954"/>
      <c r="N215" s="954"/>
      <c r="O215" s="954"/>
      <c r="P215" s="954"/>
      <c r="Q215" s="954"/>
      <c r="R215" s="954"/>
      <c r="S215" s="954"/>
      <c r="T215" s="3" t="s">
        <v>253</v>
      </c>
      <c r="U215" s="4"/>
      <c r="V215" s="4"/>
      <c r="W215" s="4"/>
      <c r="X215" s="230" t="s">
        <v>254</v>
      </c>
      <c r="Y215" s="241"/>
      <c r="Z215" s="241"/>
      <c r="AA215" s="241"/>
      <c r="AB215" s="232"/>
      <c r="AC215" s="240"/>
      <c r="AD215" s="240"/>
      <c r="AE215" s="240"/>
      <c r="AF215" s="3" t="s">
        <v>255</v>
      </c>
      <c r="AG215" s="6"/>
      <c r="AH215" s="7"/>
      <c r="AI215" s="16"/>
      <c r="AK215" s="450">
        <v>0.36</v>
      </c>
      <c r="AL215" s="450">
        <v>7.45</v>
      </c>
      <c r="AM215" s="450"/>
      <c r="AN215" s="450"/>
    </row>
    <row r="216" spans="2:40" ht="11.25" customHeight="1" thickBot="1">
      <c r="B216" s="96"/>
      <c r="C216" s="174"/>
      <c r="D216" s="955"/>
      <c r="E216" s="956"/>
      <c r="F216" s="956"/>
      <c r="G216" s="956"/>
      <c r="H216" s="956"/>
      <c r="I216" s="956"/>
      <c r="J216" s="956"/>
      <c r="K216" s="956"/>
      <c r="L216" s="956"/>
      <c r="M216" s="956"/>
      <c r="N216" s="956"/>
      <c r="O216" s="956"/>
      <c r="P216" s="956"/>
      <c r="Q216" s="956"/>
      <c r="R216" s="956"/>
      <c r="S216" s="956"/>
      <c r="T216" s="650"/>
      <c r="U216" s="651"/>
      <c r="V216" s="651"/>
      <c r="W216" s="652"/>
      <c r="X216" s="650"/>
      <c r="Y216" s="651"/>
      <c r="Z216" s="651"/>
      <c r="AA216" s="652"/>
      <c r="AB216" s="388"/>
      <c r="AC216" s="394"/>
      <c r="AD216" s="394"/>
      <c r="AE216" s="394"/>
      <c r="AF216" s="698">
        <f>IF(AND($T$216="",$X$216=""),"",SUM($T$216*$AK$215,$X$216*$AL$215))</f>
      </c>
      <c r="AG216" s="699"/>
      <c r="AH216" s="700"/>
      <c r="AI216" s="15"/>
      <c r="AK216" s="452"/>
      <c r="AL216" s="452"/>
      <c r="AM216" s="450"/>
      <c r="AN216" s="450"/>
    </row>
    <row r="217" spans="2:40" ht="9" customHeight="1">
      <c r="B217" s="96"/>
      <c r="C217" s="174"/>
      <c r="D217" s="653" t="s">
        <v>76</v>
      </c>
      <c r="E217" s="654"/>
      <c r="F217" s="654"/>
      <c r="G217" s="654"/>
      <c r="H217" s="654"/>
      <c r="I217" s="654"/>
      <c r="J217" s="654"/>
      <c r="K217" s="654"/>
      <c r="L217" s="654"/>
      <c r="M217" s="654"/>
      <c r="N217" s="654"/>
      <c r="O217" s="654"/>
      <c r="P217" s="654"/>
      <c r="Q217" s="654"/>
      <c r="R217" s="654"/>
      <c r="S217" s="654"/>
      <c r="T217" s="3" t="s">
        <v>256</v>
      </c>
      <c r="U217" s="4"/>
      <c r="V217" s="4"/>
      <c r="W217" s="5"/>
      <c r="X217" s="3" t="s">
        <v>257</v>
      </c>
      <c r="Y217" s="237"/>
      <c r="Z217" s="237"/>
      <c r="AA217" s="243"/>
      <c r="AB217" s="231" t="s">
        <v>258</v>
      </c>
      <c r="AC217" s="1"/>
      <c r="AD217" s="1"/>
      <c r="AE217" s="1"/>
      <c r="AF217" s="3" t="s">
        <v>259</v>
      </c>
      <c r="AG217" s="6"/>
      <c r="AH217" s="7"/>
      <c r="AI217" s="16"/>
      <c r="AK217" s="450">
        <v>0.36</v>
      </c>
      <c r="AL217" s="450">
        <v>7.45</v>
      </c>
      <c r="AM217" s="451">
        <v>0.02</v>
      </c>
      <c r="AN217" s="450"/>
    </row>
    <row r="218" spans="2:40" ht="9" customHeight="1">
      <c r="B218" s="96"/>
      <c r="C218" s="174"/>
      <c r="D218" s="653" t="s">
        <v>77</v>
      </c>
      <c r="E218" s="654"/>
      <c r="F218" s="654"/>
      <c r="G218" s="654"/>
      <c r="H218" s="654"/>
      <c r="I218" s="654"/>
      <c r="J218" s="654"/>
      <c r="K218" s="654"/>
      <c r="L218" s="654"/>
      <c r="M218" s="654"/>
      <c r="N218" s="654"/>
      <c r="O218" s="654"/>
      <c r="P218" s="654"/>
      <c r="Q218" s="654"/>
      <c r="R218" s="654"/>
      <c r="S218" s="654"/>
      <c r="T218" s="646"/>
      <c r="U218" s="607"/>
      <c r="V218" s="607"/>
      <c r="W218" s="608"/>
      <c r="X218" s="646"/>
      <c r="Y218" s="607"/>
      <c r="Z218" s="607"/>
      <c r="AA218" s="608"/>
      <c r="AB218" s="807"/>
      <c r="AC218" s="693"/>
      <c r="AD218" s="693"/>
      <c r="AE218" s="694"/>
      <c r="AF218" s="599">
        <f>IF(AND($T$218="",$AB$218=""),"",SUM($T$218*$AK$217,$X$218*$AL$217,$AB$218*$AM$217))</f>
      </c>
      <c r="AG218" s="600"/>
      <c r="AH218" s="601"/>
      <c r="AI218" s="16"/>
      <c r="AK218" s="450"/>
      <c r="AL218" s="450"/>
      <c r="AM218" s="450"/>
      <c r="AN218" s="450"/>
    </row>
    <row r="219" spans="2:40" ht="9" customHeight="1">
      <c r="B219" s="96"/>
      <c r="C219" s="174"/>
      <c r="D219" s="653" t="s">
        <v>78</v>
      </c>
      <c r="E219" s="654"/>
      <c r="F219" s="654"/>
      <c r="G219" s="654"/>
      <c r="H219" s="654"/>
      <c r="I219" s="654"/>
      <c r="J219" s="654"/>
      <c r="K219" s="654"/>
      <c r="L219" s="654"/>
      <c r="M219" s="654"/>
      <c r="N219" s="654"/>
      <c r="O219" s="654"/>
      <c r="P219" s="654"/>
      <c r="Q219" s="654"/>
      <c r="R219" s="654"/>
      <c r="S219" s="654"/>
      <c r="T219" s="647"/>
      <c r="U219" s="648"/>
      <c r="V219" s="648"/>
      <c r="W219" s="610"/>
      <c r="X219" s="647"/>
      <c r="Y219" s="648"/>
      <c r="Z219" s="648"/>
      <c r="AA219" s="610"/>
      <c r="AB219" s="876"/>
      <c r="AC219" s="876"/>
      <c r="AD219" s="876"/>
      <c r="AE219" s="608"/>
      <c r="AF219" s="602"/>
      <c r="AG219" s="600"/>
      <c r="AH219" s="601"/>
      <c r="AI219" s="16"/>
      <c r="AK219" s="450"/>
      <c r="AL219" s="450"/>
      <c r="AM219" s="450"/>
      <c r="AN219" s="450"/>
    </row>
    <row r="220" spans="2:40" ht="9" customHeight="1" thickBot="1">
      <c r="B220" s="96"/>
      <c r="C220" s="174"/>
      <c r="D220" s="653" t="s">
        <v>130</v>
      </c>
      <c r="E220" s="654"/>
      <c r="F220" s="654"/>
      <c r="G220" s="654"/>
      <c r="H220" s="654"/>
      <c r="I220" s="654"/>
      <c r="J220" s="654"/>
      <c r="K220" s="654"/>
      <c r="L220" s="654"/>
      <c r="M220" s="654"/>
      <c r="N220" s="654"/>
      <c r="O220" s="654"/>
      <c r="P220" s="654"/>
      <c r="Q220" s="654"/>
      <c r="R220" s="654"/>
      <c r="S220" s="654"/>
      <c r="T220" s="647"/>
      <c r="U220" s="648"/>
      <c r="V220" s="648"/>
      <c r="W220" s="610"/>
      <c r="X220" s="647"/>
      <c r="Y220" s="648"/>
      <c r="Z220" s="648"/>
      <c r="AA220" s="610"/>
      <c r="AB220" s="876"/>
      <c r="AC220" s="876"/>
      <c r="AD220" s="876"/>
      <c r="AE220" s="608"/>
      <c r="AF220" s="602"/>
      <c r="AG220" s="600"/>
      <c r="AH220" s="601"/>
      <c r="AI220" s="16"/>
      <c r="AK220" s="450"/>
      <c r="AL220" s="450"/>
      <c r="AM220" s="450"/>
      <c r="AN220" s="450"/>
    </row>
    <row r="221" spans="2:40" ht="9" customHeight="1">
      <c r="B221" s="96"/>
      <c r="C221" s="174"/>
      <c r="D221" s="716" t="s">
        <v>38</v>
      </c>
      <c r="E221" s="717"/>
      <c r="F221" s="717"/>
      <c r="G221" s="717"/>
      <c r="H221" s="717"/>
      <c r="I221" s="717"/>
      <c r="J221" s="717"/>
      <c r="K221" s="717"/>
      <c r="L221" s="717"/>
      <c r="M221" s="717"/>
      <c r="N221" s="717"/>
      <c r="O221" s="717"/>
      <c r="P221" s="717"/>
      <c r="Q221" s="717"/>
      <c r="R221" s="717"/>
      <c r="S221" s="777"/>
      <c r="T221" s="3" t="s">
        <v>260</v>
      </c>
      <c r="U221" s="4"/>
      <c r="V221" s="4"/>
      <c r="W221" s="4"/>
      <c r="X221" s="232"/>
      <c r="Y221" s="240"/>
      <c r="Z221" s="240"/>
      <c r="AA221" s="240"/>
      <c r="AB221" s="232"/>
      <c r="AC221" s="240"/>
      <c r="AD221" s="240"/>
      <c r="AE221" s="240"/>
      <c r="AF221" s="3" t="s">
        <v>261</v>
      </c>
      <c r="AG221" s="6"/>
      <c r="AH221" s="7"/>
      <c r="AI221" s="16"/>
      <c r="AK221" s="450">
        <v>4.47</v>
      </c>
      <c r="AL221" s="450"/>
      <c r="AM221" s="450"/>
      <c r="AN221" s="450"/>
    </row>
    <row r="222" spans="2:40" ht="9" customHeight="1">
      <c r="B222" s="96"/>
      <c r="C222" s="174"/>
      <c r="D222" s="653" t="s">
        <v>40</v>
      </c>
      <c r="E222" s="654"/>
      <c r="F222" s="654"/>
      <c r="G222" s="654"/>
      <c r="H222" s="654"/>
      <c r="I222" s="654"/>
      <c r="J222" s="654"/>
      <c r="K222" s="654"/>
      <c r="L222" s="654"/>
      <c r="M222" s="654"/>
      <c r="N222" s="654"/>
      <c r="O222" s="654"/>
      <c r="P222" s="654"/>
      <c r="Q222" s="654"/>
      <c r="R222" s="654"/>
      <c r="S222" s="655"/>
      <c r="T222" s="646"/>
      <c r="U222" s="607"/>
      <c r="V222" s="607"/>
      <c r="W222" s="608"/>
      <c r="X222" s="392"/>
      <c r="Y222" s="393"/>
      <c r="Z222" s="393"/>
      <c r="AA222" s="393"/>
      <c r="AB222" s="392"/>
      <c r="AC222" s="393"/>
      <c r="AD222" s="393"/>
      <c r="AE222" s="393"/>
      <c r="AF222" s="599">
        <f>IF(AND($T$222="",$T$222=""),"",SUM($T$222*$AK$221))</f>
      </c>
      <c r="AG222" s="600"/>
      <c r="AH222" s="601"/>
      <c r="AI222" s="16"/>
      <c r="AK222" s="450"/>
      <c r="AL222" s="450"/>
      <c r="AM222" s="450"/>
      <c r="AN222" s="450"/>
    </row>
    <row r="223" spans="2:40" ht="9" customHeight="1" thickBot="1">
      <c r="B223" s="96"/>
      <c r="C223" s="174"/>
      <c r="D223" s="618" t="s">
        <v>39</v>
      </c>
      <c r="E223" s="619"/>
      <c r="F223" s="619"/>
      <c r="G223" s="619"/>
      <c r="H223" s="619"/>
      <c r="I223" s="619"/>
      <c r="J223" s="619"/>
      <c r="K223" s="619"/>
      <c r="L223" s="619"/>
      <c r="M223" s="619"/>
      <c r="N223" s="619"/>
      <c r="O223" s="619"/>
      <c r="P223" s="619"/>
      <c r="Q223" s="619"/>
      <c r="R223" s="619"/>
      <c r="S223" s="620"/>
      <c r="T223" s="649"/>
      <c r="U223" s="611"/>
      <c r="V223" s="611"/>
      <c r="W223" s="612"/>
      <c r="X223" s="388"/>
      <c r="Y223" s="389"/>
      <c r="Z223" s="389"/>
      <c r="AA223" s="389"/>
      <c r="AB223" s="388"/>
      <c r="AC223" s="389"/>
      <c r="AD223" s="389"/>
      <c r="AE223" s="389"/>
      <c r="AF223" s="603"/>
      <c r="AG223" s="604"/>
      <c r="AH223" s="605"/>
      <c r="AI223" s="15"/>
      <c r="AK223" s="452"/>
      <c r="AL223" s="450"/>
      <c r="AM223" s="450"/>
      <c r="AN223" s="450"/>
    </row>
    <row r="224" spans="2:40" ht="9" customHeight="1">
      <c r="B224" s="96"/>
      <c r="C224" s="245"/>
      <c r="D224" s="653" t="s">
        <v>62</v>
      </c>
      <c r="E224" s="654"/>
      <c r="F224" s="654"/>
      <c r="G224" s="654"/>
      <c r="H224" s="654"/>
      <c r="I224" s="654"/>
      <c r="J224" s="654"/>
      <c r="K224" s="654"/>
      <c r="L224" s="654"/>
      <c r="M224" s="654"/>
      <c r="N224" s="654"/>
      <c r="O224" s="654"/>
      <c r="P224" s="654"/>
      <c r="Q224" s="654"/>
      <c r="R224" s="654"/>
      <c r="S224" s="655"/>
      <c r="T224" s="3" t="s">
        <v>262</v>
      </c>
      <c r="U224" s="4"/>
      <c r="V224" s="4"/>
      <c r="W224" s="4"/>
      <c r="X224" s="232"/>
      <c r="Y224" s="240"/>
      <c r="Z224" s="240"/>
      <c r="AA224" s="240"/>
      <c r="AB224" s="230" t="s">
        <v>264</v>
      </c>
      <c r="AC224" s="1"/>
      <c r="AD224" s="1"/>
      <c r="AE224" s="1"/>
      <c r="AF224" s="3" t="s">
        <v>291</v>
      </c>
      <c r="AG224" s="6"/>
      <c r="AH224" s="7"/>
      <c r="AI224" s="16"/>
      <c r="AK224" s="450">
        <v>0.84</v>
      </c>
      <c r="AL224" s="450"/>
      <c r="AM224" s="451">
        <v>0.02</v>
      </c>
      <c r="AN224" s="450"/>
    </row>
    <row r="225" spans="2:40" ht="9" customHeight="1">
      <c r="B225" s="96"/>
      <c r="C225" s="245"/>
      <c r="D225" s="653" t="s">
        <v>63</v>
      </c>
      <c r="E225" s="654"/>
      <c r="F225" s="654"/>
      <c r="G225" s="654"/>
      <c r="H225" s="654"/>
      <c r="I225" s="654"/>
      <c r="J225" s="654"/>
      <c r="K225" s="654"/>
      <c r="L225" s="654"/>
      <c r="M225" s="654"/>
      <c r="N225" s="654"/>
      <c r="O225" s="654"/>
      <c r="P225" s="654"/>
      <c r="Q225" s="654"/>
      <c r="R225" s="654"/>
      <c r="S225" s="655"/>
      <c r="T225" s="646"/>
      <c r="U225" s="607"/>
      <c r="V225" s="607"/>
      <c r="W225" s="608"/>
      <c r="X225" s="392"/>
      <c r="Y225" s="393"/>
      <c r="Z225" s="393"/>
      <c r="AA225" s="393"/>
      <c r="AB225" s="692"/>
      <c r="AC225" s="693"/>
      <c r="AD225" s="693"/>
      <c r="AE225" s="694"/>
      <c r="AF225" s="599">
        <f>IF(AND($T$225="",$AB$225=""),"",SUM($T$225*$AK$224,$AB$225*$AM$224))</f>
      </c>
      <c r="AG225" s="600"/>
      <c r="AH225" s="601"/>
      <c r="AI225" s="16"/>
      <c r="AK225" s="450"/>
      <c r="AL225" s="450"/>
      <c r="AM225" s="450"/>
      <c r="AN225" s="450"/>
    </row>
    <row r="226" spans="2:40" ht="9" customHeight="1" thickBot="1">
      <c r="B226" s="96"/>
      <c r="C226" s="245"/>
      <c r="D226" s="653" t="s">
        <v>64</v>
      </c>
      <c r="E226" s="654"/>
      <c r="F226" s="654"/>
      <c r="G226" s="654"/>
      <c r="H226" s="654"/>
      <c r="I226" s="654"/>
      <c r="J226" s="654"/>
      <c r="K226" s="654"/>
      <c r="L226" s="654"/>
      <c r="M226" s="654"/>
      <c r="N226" s="654"/>
      <c r="O226" s="654"/>
      <c r="P226" s="654"/>
      <c r="Q226" s="654"/>
      <c r="R226" s="654"/>
      <c r="S226" s="655"/>
      <c r="T226" s="647"/>
      <c r="U226" s="609"/>
      <c r="V226" s="609"/>
      <c r="W226" s="610"/>
      <c r="X226" s="392"/>
      <c r="Y226" s="393"/>
      <c r="Z226" s="393"/>
      <c r="AA226" s="393"/>
      <c r="AB226" s="695"/>
      <c r="AC226" s="876"/>
      <c r="AD226" s="876"/>
      <c r="AE226" s="608"/>
      <c r="AF226" s="602"/>
      <c r="AG226" s="600"/>
      <c r="AH226" s="601"/>
      <c r="AI226" s="16"/>
      <c r="AK226" s="450"/>
      <c r="AL226" s="450"/>
      <c r="AM226" s="450"/>
      <c r="AN226" s="450"/>
    </row>
    <row r="227" spans="2:40" ht="9" customHeight="1">
      <c r="B227" s="96"/>
      <c r="C227" s="881"/>
      <c r="D227" s="716" t="s">
        <v>41</v>
      </c>
      <c r="E227" s="717"/>
      <c r="F227" s="717"/>
      <c r="G227" s="717"/>
      <c r="H227" s="717"/>
      <c r="I227" s="717"/>
      <c r="J227" s="717"/>
      <c r="K227" s="717"/>
      <c r="L227" s="717"/>
      <c r="M227" s="717"/>
      <c r="N227" s="717"/>
      <c r="O227" s="717"/>
      <c r="P227" s="717"/>
      <c r="Q227" s="717"/>
      <c r="R227" s="717"/>
      <c r="S227" s="777"/>
      <c r="T227" s="3" t="s">
        <v>267</v>
      </c>
      <c r="U227" s="4"/>
      <c r="V227" s="4"/>
      <c r="W227" s="4"/>
      <c r="X227" s="232"/>
      <c r="Y227" s="240"/>
      <c r="Z227" s="240"/>
      <c r="AA227" s="240"/>
      <c r="AB227" s="232"/>
      <c r="AC227" s="240"/>
      <c r="AD227" s="240"/>
      <c r="AE227" s="240"/>
      <c r="AF227" s="3" t="s">
        <v>268</v>
      </c>
      <c r="AG227" s="6"/>
      <c r="AH227" s="7"/>
      <c r="AI227" s="16"/>
      <c r="AK227" s="450">
        <v>0.36</v>
      </c>
      <c r="AL227" s="450"/>
      <c r="AM227" s="450"/>
      <c r="AN227" s="450"/>
    </row>
    <row r="228" spans="2:40" ht="9" customHeight="1">
      <c r="B228" s="96"/>
      <c r="C228" s="881"/>
      <c r="D228" s="653" t="s">
        <v>43</v>
      </c>
      <c r="E228" s="654"/>
      <c r="F228" s="654"/>
      <c r="G228" s="654"/>
      <c r="H228" s="654"/>
      <c r="I228" s="654"/>
      <c r="J228" s="654"/>
      <c r="K228" s="654"/>
      <c r="L228" s="654"/>
      <c r="M228" s="654"/>
      <c r="N228" s="654"/>
      <c r="O228" s="654"/>
      <c r="P228" s="654"/>
      <c r="Q228" s="654"/>
      <c r="R228" s="654"/>
      <c r="S228" s="655"/>
      <c r="T228" s="646"/>
      <c r="U228" s="607"/>
      <c r="V228" s="607"/>
      <c r="W228" s="608"/>
      <c r="X228" s="392"/>
      <c r="Y228" s="393"/>
      <c r="Z228" s="393"/>
      <c r="AA228" s="393"/>
      <c r="AB228" s="392"/>
      <c r="AC228" s="393"/>
      <c r="AD228" s="393"/>
      <c r="AE228" s="393"/>
      <c r="AF228" s="599">
        <f>IF(AND($T$228="",$T$228=""),"",SUM($T$228*$AK$227))</f>
      </c>
      <c r="AG228" s="600"/>
      <c r="AH228" s="601"/>
      <c r="AI228" s="16"/>
      <c r="AK228" s="450"/>
      <c r="AL228" s="450"/>
      <c r="AM228" s="450"/>
      <c r="AN228" s="450"/>
    </row>
    <row r="229" spans="2:40" ht="9" customHeight="1" thickBot="1">
      <c r="B229" s="96"/>
      <c r="C229" s="881"/>
      <c r="D229" s="618" t="s">
        <v>42</v>
      </c>
      <c r="E229" s="619"/>
      <c r="F229" s="619"/>
      <c r="G229" s="619"/>
      <c r="H229" s="619"/>
      <c r="I229" s="619"/>
      <c r="J229" s="619"/>
      <c r="K229" s="619"/>
      <c r="L229" s="619"/>
      <c r="M229" s="619"/>
      <c r="N229" s="619"/>
      <c r="O229" s="619"/>
      <c r="P229" s="619"/>
      <c r="Q229" s="619"/>
      <c r="R229" s="619"/>
      <c r="S229" s="620"/>
      <c r="T229" s="649"/>
      <c r="U229" s="611"/>
      <c r="V229" s="611"/>
      <c r="W229" s="612"/>
      <c r="X229" s="388"/>
      <c r="Y229" s="389"/>
      <c r="Z229" s="389"/>
      <c r="AA229" s="389"/>
      <c r="AB229" s="388"/>
      <c r="AC229" s="389"/>
      <c r="AD229" s="389"/>
      <c r="AE229" s="389"/>
      <c r="AF229" s="603"/>
      <c r="AG229" s="604"/>
      <c r="AH229" s="605"/>
      <c r="AI229" s="15"/>
      <c r="AK229" s="452"/>
      <c r="AL229" s="450"/>
      <c r="AM229" s="450"/>
      <c r="AN229" s="450"/>
    </row>
    <row r="230" spans="2:40" ht="9" customHeight="1">
      <c r="B230" s="96"/>
      <c r="C230" s="881"/>
      <c r="D230" s="716" t="s">
        <v>44</v>
      </c>
      <c r="E230" s="717"/>
      <c r="F230" s="717"/>
      <c r="G230" s="717"/>
      <c r="H230" s="717"/>
      <c r="I230" s="717"/>
      <c r="J230" s="717"/>
      <c r="K230" s="717"/>
      <c r="L230" s="717"/>
      <c r="M230" s="717"/>
      <c r="N230" s="717"/>
      <c r="O230" s="717"/>
      <c r="P230" s="717"/>
      <c r="Q230" s="717"/>
      <c r="R230" s="717"/>
      <c r="S230" s="777"/>
      <c r="T230" s="3" t="s">
        <v>269</v>
      </c>
      <c r="U230" s="4"/>
      <c r="V230" s="4"/>
      <c r="W230" s="4"/>
      <c r="X230" s="567"/>
      <c r="Y230" s="862"/>
      <c r="Z230" s="862"/>
      <c r="AA230" s="880"/>
      <c r="AB230" s="567"/>
      <c r="AC230" s="862"/>
      <c r="AD230" s="862"/>
      <c r="AE230" s="880"/>
      <c r="AF230" s="3" t="s">
        <v>292</v>
      </c>
      <c r="AG230" s="1"/>
      <c r="AH230" s="2"/>
      <c r="AI230" s="9"/>
      <c r="AK230" s="450">
        <v>0.36</v>
      </c>
      <c r="AL230" s="450"/>
      <c r="AM230" s="450"/>
      <c r="AN230" s="450"/>
    </row>
    <row r="231" spans="2:40" ht="9" customHeight="1">
      <c r="B231" s="96"/>
      <c r="C231" s="881"/>
      <c r="D231" s="653" t="s">
        <v>45</v>
      </c>
      <c r="E231" s="654"/>
      <c r="F231" s="654"/>
      <c r="G231" s="654"/>
      <c r="H231" s="654"/>
      <c r="I231" s="654"/>
      <c r="J231" s="654"/>
      <c r="K231" s="654"/>
      <c r="L231" s="654"/>
      <c r="M231" s="654"/>
      <c r="N231" s="654"/>
      <c r="O231" s="654"/>
      <c r="P231" s="654"/>
      <c r="Q231" s="654"/>
      <c r="R231" s="654"/>
      <c r="S231" s="655"/>
      <c r="T231" s="646"/>
      <c r="U231" s="607"/>
      <c r="V231" s="607"/>
      <c r="W231" s="608"/>
      <c r="X231" s="762"/>
      <c r="Y231" s="845"/>
      <c r="Z231" s="845"/>
      <c r="AA231" s="764"/>
      <c r="AB231" s="762"/>
      <c r="AC231" s="845"/>
      <c r="AD231" s="845"/>
      <c r="AE231" s="764"/>
      <c r="AF231" s="599">
        <f>IF(AND($T$231="",$T$231=""),"",SUM($T$231*$AK$230))</f>
      </c>
      <c r="AG231" s="600"/>
      <c r="AH231" s="601"/>
      <c r="AI231" s="9"/>
      <c r="AK231" s="450"/>
      <c r="AL231" s="450"/>
      <c r="AM231" s="450"/>
      <c r="AN231" s="450"/>
    </row>
    <row r="232" spans="2:40" ht="9" customHeight="1">
      <c r="B232" s="96"/>
      <c r="C232" s="881"/>
      <c r="D232" s="653" t="s">
        <v>132</v>
      </c>
      <c r="E232" s="654"/>
      <c r="F232" s="654"/>
      <c r="G232" s="654"/>
      <c r="H232" s="654"/>
      <c r="I232" s="654"/>
      <c r="J232" s="654"/>
      <c r="K232" s="654"/>
      <c r="L232" s="654"/>
      <c r="M232" s="654"/>
      <c r="N232" s="654"/>
      <c r="O232" s="654"/>
      <c r="P232" s="654"/>
      <c r="Q232" s="654"/>
      <c r="R232" s="654"/>
      <c r="S232" s="655"/>
      <c r="T232" s="647"/>
      <c r="U232" s="609"/>
      <c r="V232" s="609"/>
      <c r="W232" s="610"/>
      <c r="X232" s="762"/>
      <c r="Y232" s="845"/>
      <c r="Z232" s="845"/>
      <c r="AA232" s="764"/>
      <c r="AB232" s="762"/>
      <c r="AC232" s="845"/>
      <c r="AD232" s="845"/>
      <c r="AE232" s="764"/>
      <c r="AF232" s="602"/>
      <c r="AG232" s="600"/>
      <c r="AH232" s="601"/>
      <c r="AI232" s="9"/>
      <c r="AK232" s="450"/>
      <c r="AL232" s="450"/>
      <c r="AM232" s="450"/>
      <c r="AN232" s="450"/>
    </row>
    <row r="233" spans="2:40" ht="9" customHeight="1">
      <c r="B233" s="96"/>
      <c r="C233" s="881"/>
      <c r="D233" s="653" t="s">
        <v>131</v>
      </c>
      <c r="E233" s="654"/>
      <c r="F233" s="654"/>
      <c r="G233" s="654"/>
      <c r="H233" s="654"/>
      <c r="I233" s="654"/>
      <c r="J233" s="654"/>
      <c r="K233" s="654"/>
      <c r="L233" s="654"/>
      <c r="M233" s="654"/>
      <c r="N233" s="654"/>
      <c r="O233" s="654"/>
      <c r="P233" s="654"/>
      <c r="Q233" s="654"/>
      <c r="R233" s="654"/>
      <c r="S233" s="655"/>
      <c r="T233" s="647"/>
      <c r="U233" s="609"/>
      <c r="V233" s="609"/>
      <c r="W233" s="610"/>
      <c r="X233" s="762"/>
      <c r="Y233" s="845"/>
      <c r="Z233" s="845"/>
      <c r="AA233" s="764"/>
      <c r="AB233" s="762"/>
      <c r="AC233" s="845"/>
      <c r="AD233" s="845"/>
      <c r="AE233" s="764"/>
      <c r="AF233" s="602"/>
      <c r="AG233" s="600"/>
      <c r="AH233" s="601"/>
      <c r="AI233" s="9"/>
      <c r="AK233" s="450"/>
      <c r="AL233" s="450"/>
      <c r="AM233" s="450"/>
      <c r="AN233" s="450"/>
    </row>
    <row r="234" spans="2:40" ht="9" customHeight="1">
      <c r="B234" s="96"/>
      <c r="C234" s="881"/>
      <c r="D234" s="653" t="s">
        <v>79</v>
      </c>
      <c r="E234" s="654"/>
      <c r="F234" s="654"/>
      <c r="G234" s="654"/>
      <c r="H234" s="654"/>
      <c r="I234" s="654"/>
      <c r="J234" s="654"/>
      <c r="K234" s="654"/>
      <c r="L234" s="654"/>
      <c r="M234" s="654"/>
      <c r="N234" s="654"/>
      <c r="O234" s="654"/>
      <c r="P234" s="654"/>
      <c r="Q234" s="654"/>
      <c r="R234" s="654"/>
      <c r="S234" s="655"/>
      <c r="T234" s="647"/>
      <c r="U234" s="609"/>
      <c r="V234" s="609"/>
      <c r="W234" s="610"/>
      <c r="X234" s="762"/>
      <c r="Y234" s="845"/>
      <c r="Z234" s="845"/>
      <c r="AA234" s="764"/>
      <c r="AB234" s="762"/>
      <c r="AC234" s="845"/>
      <c r="AD234" s="845"/>
      <c r="AE234" s="764"/>
      <c r="AF234" s="602"/>
      <c r="AG234" s="600"/>
      <c r="AH234" s="601"/>
      <c r="AI234" s="9"/>
      <c r="AK234" s="450"/>
      <c r="AL234" s="450"/>
      <c r="AM234" s="450"/>
      <c r="AN234" s="450"/>
    </row>
    <row r="235" spans="2:40" ht="9" customHeight="1">
      <c r="B235" s="96"/>
      <c r="C235" s="245"/>
      <c r="D235" s="653" t="s">
        <v>47</v>
      </c>
      <c r="E235" s="654"/>
      <c r="F235" s="654"/>
      <c r="G235" s="654"/>
      <c r="H235" s="654"/>
      <c r="I235" s="654"/>
      <c r="J235" s="654"/>
      <c r="K235" s="654"/>
      <c r="L235" s="654"/>
      <c r="M235" s="654"/>
      <c r="N235" s="654"/>
      <c r="O235" s="654"/>
      <c r="P235" s="654"/>
      <c r="Q235" s="654"/>
      <c r="R235" s="654"/>
      <c r="S235" s="655"/>
      <c r="T235" s="647"/>
      <c r="U235" s="609"/>
      <c r="V235" s="609"/>
      <c r="W235" s="610"/>
      <c r="X235" s="762"/>
      <c r="Y235" s="845"/>
      <c r="Z235" s="845"/>
      <c r="AA235" s="764"/>
      <c r="AB235" s="762"/>
      <c r="AC235" s="845"/>
      <c r="AD235" s="845"/>
      <c r="AE235" s="764"/>
      <c r="AF235" s="602"/>
      <c r="AG235" s="600"/>
      <c r="AH235" s="601"/>
      <c r="AI235" s="9"/>
      <c r="AK235" s="450"/>
      <c r="AL235" s="450"/>
      <c r="AM235" s="450"/>
      <c r="AN235" s="450"/>
    </row>
    <row r="236" spans="2:40" ht="9" customHeight="1" thickBot="1">
      <c r="B236" s="96"/>
      <c r="C236" s="245"/>
      <c r="D236" s="618" t="s">
        <v>46</v>
      </c>
      <c r="E236" s="619"/>
      <c r="F236" s="619"/>
      <c r="G236" s="619"/>
      <c r="H236" s="619"/>
      <c r="I236" s="619"/>
      <c r="J236" s="619"/>
      <c r="K236" s="619"/>
      <c r="L236" s="619"/>
      <c r="M236" s="619"/>
      <c r="N236" s="619"/>
      <c r="O236" s="619"/>
      <c r="P236" s="619"/>
      <c r="Q236" s="619"/>
      <c r="R236" s="619"/>
      <c r="S236" s="620"/>
      <c r="T236" s="649"/>
      <c r="U236" s="611"/>
      <c r="V236" s="611"/>
      <c r="W236" s="612"/>
      <c r="X236" s="765"/>
      <c r="Y236" s="766"/>
      <c r="Z236" s="766"/>
      <c r="AA236" s="767"/>
      <c r="AB236" s="765"/>
      <c r="AC236" s="766"/>
      <c r="AD236" s="766"/>
      <c r="AE236" s="767"/>
      <c r="AF236" s="603"/>
      <c r="AG236" s="604"/>
      <c r="AH236" s="605"/>
      <c r="AI236" s="15"/>
      <c r="AK236" s="452"/>
      <c r="AL236" s="450"/>
      <c r="AM236" s="450"/>
      <c r="AN236" s="450"/>
    </row>
    <row r="237" spans="2:40" ht="9" customHeight="1">
      <c r="B237" s="96"/>
      <c r="C237" s="245"/>
      <c r="D237" s="546" t="s">
        <v>800</v>
      </c>
      <c r="E237" s="778"/>
      <c r="F237" s="778"/>
      <c r="G237" s="778"/>
      <c r="H237" s="778"/>
      <c r="I237" s="778"/>
      <c r="J237" s="778"/>
      <c r="K237" s="778"/>
      <c r="L237" s="778"/>
      <c r="M237" s="778"/>
      <c r="N237" s="778"/>
      <c r="O237" s="778"/>
      <c r="P237" s="778"/>
      <c r="Q237" s="778"/>
      <c r="R237" s="778"/>
      <c r="S237" s="779"/>
      <c r="T237" s="232"/>
      <c r="U237" s="233"/>
      <c r="V237" s="233"/>
      <c r="W237" s="233"/>
      <c r="X237" s="3" t="s">
        <v>270</v>
      </c>
      <c r="Y237" s="237"/>
      <c r="Z237" s="237"/>
      <c r="AA237" s="243"/>
      <c r="AB237" s="233"/>
      <c r="AC237" s="240"/>
      <c r="AD237" s="240"/>
      <c r="AE237" s="240"/>
      <c r="AF237" s="3" t="s">
        <v>271</v>
      </c>
      <c r="AG237" s="6"/>
      <c r="AH237" s="7"/>
      <c r="AI237" s="16"/>
      <c r="AK237" s="450"/>
      <c r="AL237" s="450">
        <v>7.45</v>
      </c>
      <c r="AM237" s="450"/>
      <c r="AN237" s="450"/>
    </row>
    <row r="238" spans="2:40" ht="9" customHeight="1">
      <c r="B238" s="96"/>
      <c r="C238" s="245"/>
      <c r="D238" s="780"/>
      <c r="E238" s="781"/>
      <c r="F238" s="781"/>
      <c r="G238" s="781"/>
      <c r="H238" s="781"/>
      <c r="I238" s="781"/>
      <c r="J238" s="781"/>
      <c r="K238" s="781"/>
      <c r="L238" s="781"/>
      <c r="M238" s="781"/>
      <c r="N238" s="781"/>
      <c r="O238" s="781"/>
      <c r="P238" s="781"/>
      <c r="Q238" s="781"/>
      <c r="R238" s="781"/>
      <c r="S238" s="782"/>
      <c r="T238" s="235"/>
      <c r="U238" s="236"/>
      <c r="V238" s="236"/>
      <c r="W238" s="395"/>
      <c r="X238" s="646"/>
      <c r="Y238" s="607"/>
      <c r="Z238" s="607"/>
      <c r="AA238" s="608"/>
      <c r="AB238" s="395"/>
      <c r="AC238" s="393"/>
      <c r="AD238" s="393"/>
      <c r="AE238" s="393"/>
      <c r="AF238" s="599">
        <f>IF(AND($X$238="",$X$238=""),"",SUM($X$238*$AL$237))</f>
      </c>
      <c r="AG238" s="786"/>
      <c r="AH238" s="787"/>
      <c r="AI238" s="16"/>
      <c r="AK238" s="450"/>
      <c r="AL238" s="450"/>
      <c r="AM238" s="450"/>
      <c r="AN238" s="450"/>
    </row>
    <row r="239" spans="2:40" ht="21" customHeight="1">
      <c r="B239" s="96"/>
      <c r="C239" s="245"/>
      <c r="D239" s="780"/>
      <c r="E239" s="781"/>
      <c r="F239" s="781"/>
      <c r="G239" s="781"/>
      <c r="H239" s="781"/>
      <c r="I239" s="781"/>
      <c r="J239" s="781"/>
      <c r="K239" s="781"/>
      <c r="L239" s="781"/>
      <c r="M239" s="781"/>
      <c r="N239" s="781"/>
      <c r="O239" s="781"/>
      <c r="P239" s="781"/>
      <c r="Q239" s="781"/>
      <c r="R239" s="781"/>
      <c r="S239" s="782"/>
      <c r="T239" s="235"/>
      <c r="U239" s="236"/>
      <c r="V239" s="236"/>
      <c r="W239" s="395"/>
      <c r="X239" s="647"/>
      <c r="Y239" s="648"/>
      <c r="Z239" s="648"/>
      <c r="AA239" s="610"/>
      <c r="AB239" s="395"/>
      <c r="AC239" s="393"/>
      <c r="AD239" s="393"/>
      <c r="AE239" s="393"/>
      <c r="AF239" s="602"/>
      <c r="AG239" s="697"/>
      <c r="AH239" s="601"/>
      <c r="AI239" s="16"/>
      <c r="AK239" s="450"/>
      <c r="AL239" s="450"/>
      <c r="AM239" s="450"/>
      <c r="AN239" s="450"/>
    </row>
    <row r="240" spans="2:40" ht="18.75" customHeight="1" thickBot="1">
      <c r="B240" s="96"/>
      <c r="C240" s="245"/>
      <c r="D240" s="783"/>
      <c r="E240" s="784"/>
      <c r="F240" s="784"/>
      <c r="G240" s="784"/>
      <c r="H240" s="784"/>
      <c r="I240" s="784"/>
      <c r="J240" s="784"/>
      <c r="K240" s="784"/>
      <c r="L240" s="784"/>
      <c r="M240" s="784"/>
      <c r="N240" s="784"/>
      <c r="O240" s="784"/>
      <c r="P240" s="784"/>
      <c r="Q240" s="784"/>
      <c r="R240" s="784"/>
      <c r="S240" s="785"/>
      <c r="T240" s="242"/>
      <c r="U240" s="244"/>
      <c r="V240" s="244"/>
      <c r="W240" s="389"/>
      <c r="X240" s="649"/>
      <c r="Y240" s="611"/>
      <c r="Z240" s="611"/>
      <c r="AA240" s="612"/>
      <c r="AB240" s="389"/>
      <c r="AC240" s="389"/>
      <c r="AD240" s="389"/>
      <c r="AE240" s="389"/>
      <c r="AF240" s="603"/>
      <c r="AG240" s="604"/>
      <c r="AH240" s="605"/>
      <c r="AI240" s="15"/>
      <c r="AK240" s="450"/>
      <c r="AL240" s="452"/>
      <c r="AM240" s="450"/>
      <c r="AN240" s="450"/>
    </row>
    <row r="241" spans="2:40" ht="9" customHeight="1">
      <c r="B241" s="96"/>
      <c r="C241" s="245"/>
      <c r="D241" s="653" t="s">
        <v>48</v>
      </c>
      <c r="E241" s="654"/>
      <c r="F241" s="654"/>
      <c r="G241" s="654"/>
      <c r="H241" s="654"/>
      <c r="I241" s="654"/>
      <c r="J241" s="654"/>
      <c r="K241" s="654"/>
      <c r="L241" s="654"/>
      <c r="M241" s="654"/>
      <c r="N241" s="654"/>
      <c r="O241" s="654"/>
      <c r="P241" s="654"/>
      <c r="Q241" s="654"/>
      <c r="R241" s="654"/>
      <c r="S241" s="655"/>
      <c r="T241" s="232"/>
      <c r="U241" s="233"/>
      <c r="V241" s="233"/>
      <c r="W241" s="233"/>
      <c r="X241" s="3" t="s">
        <v>272</v>
      </c>
      <c r="Y241" s="237"/>
      <c r="Z241" s="237"/>
      <c r="AA241" s="243"/>
      <c r="AB241" s="230" t="s">
        <v>273</v>
      </c>
      <c r="AC241" s="1"/>
      <c r="AD241" s="1"/>
      <c r="AE241" s="2"/>
      <c r="AF241" s="4" t="s">
        <v>274</v>
      </c>
      <c r="AG241" s="6"/>
      <c r="AH241" s="7"/>
      <c r="AI241" s="16"/>
      <c r="AK241" s="450"/>
      <c r="AL241" s="450">
        <v>22.35</v>
      </c>
      <c r="AM241" s="451">
        <v>0.02</v>
      </c>
      <c r="AN241" s="450"/>
    </row>
    <row r="242" spans="2:40" ht="9" customHeight="1">
      <c r="B242" s="96"/>
      <c r="C242" s="245"/>
      <c r="D242" s="653" t="s">
        <v>49</v>
      </c>
      <c r="E242" s="654"/>
      <c r="F242" s="654"/>
      <c r="G242" s="654"/>
      <c r="H242" s="654"/>
      <c r="I242" s="654"/>
      <c r="J242" s="654"/>
      <c r="K242" s="654"/>
      <c r="L242" s="654"/>
      <c r="M242" s="654"/>
      <c r="N242" s="654"/>
      <c r="O242" s="654"/>
      <c r="P242" s="654"/>
      <c r="Q242" s="654"/>
      <c r="R242" s="654"/>
      <c r="S242" s="655"/>
      <c r="T242" s="235"/>
      <c r="U242" s="395"/>
      <c r="V242" s="395"/>
      <c r="W242" s="395"/>
      <c r="X242" s="646"/>
      <c r="Y242" s="607"/>
      <c r="Z242" s="607"/>
      <c r="AA242" s="608"/>
      <c r="AB242" s="692"/>
      <c r="AC242" s="693"/>
      <c r="AD242" s="693"/>
      <c r="AE242" s="694"/>
      <c r="AF242" s="696">
        <f>IF(AND($AB$242="",$X$242=""),"",SUM($X$242*$AL$241,$AB$242*$AM$241))</f>
      </c>
      <c r="AG242" s="600"/>
      <c r="AH242" s="601"/>
      <c r="AI242" s="16"/>
      <c r="AK242" s="450"/>
      <c r="AL242" s="450"/>
      <c r="AM242" s="450"/>
      <c r="AN242" s="450"/>
    </row>
    <row r="243" spans="2:40" ht="9" customHeight="1">
      <c r="B243" s="96"/>
      <c r="C243" s="245"/>
      <c r="D243" s="653" t="s">
        <v>50</v>
      </c>
      <c r="E243" s="654"/>
      <c r="F243" s="654"/>
      <c r="G243" s="654"/>
      <c r="H243" s="654"/>
      <c r="I243" s="654"/>
      <c r="J243" s="654"/>
      <c r="K243" s="654"/>
      <c r="L243" s="654"/>
      <c r="M243" s="654"/>
      <c r="N243" s="654"/>
      <c r="O243" s="654"/>
      <c r="P243" s="654"/>
      <c r="Q243" s="654"/>
      <c r="R243" s="654"/>
      <c r="S243" s="655"/>
      <c r="T243" s="235"/>
      <c r="U243" s="395"/>
      <c r="V243" s="395"/>
      <c r="W243" s="395"/>
      <c r="X243" s="647"/>
      <c r="Y243" s="648"/>
      <c r="Z243" s="648"/>
      <c r="AA243" s="610"/>
      <c r="AB243" s="695"/>
      <c r="AC243" s="607"/>
      <c r="AD243" s="607"/>
      <c r="AE243" s="608"/>
      <c r="AF243" s="697"/>
      <c r="AG243" s="600"/>
      <c r="AH243" s="601"/>
      <c r="AI243" s="16"/>
      <c r="AK243" s="450"/>
      <c r="AL243" s="450"/>
      <c r="AM243" s="450"/>
      <c r="AN243" s="450"/>
    </row>
    <row r="244" spans="2:40" ht="9" customHeight="1">
      <c r="B244" s="96"/>
      <c r="C244" s="245"/>
      <c r="D244" s="653" t="s">
        <v>51</v>
      </c>
      <c r="E244" s="654"/>
      <c r="F244" s="654"/>
      <c r="G244" s="654"/>
      <c r="H244" s="654"/>
      <c r="I244" s="654"/>
      <c r="J244" s="654"/>
      <c r="K244" s="654"/>
      <c r="L244" s="654"/>
      <c r="M244" s="654"/>
      <c r="N244" s="654"/>
      <c r="O244" s="654"/>
      <c r="P244" s="654"/>
      <c r="Q244" s="654"/>
      <c r="R244" s="654"/>
      <c r="S244" s="655"/>
      <c r="T244" s="235"/>
      <c r="U244" s="395"/>
      <c r="V244" s="395"/>
      <c r="W244" s="395"/>
      <c r="X244" s="647"/>
      <c r="Y244" s="648"/>
      <c r="Z244" s="648"/>
      <c r="AA244" s="610"/>
      <c r="AB244" s="695"/>
      <c r="AC244" s="607"/>
      <c r="AD244" s="607"/>
      <c r="AE244" s="608"/>
      <c r="AF244" s="697"/>
      <c r="AG244" s="600"/>
      <c r="AH244" s="601"/>
      <c r="AI244" s="16"/>
      <c r="AK244" s="450"/>
      <c r="AL244" s="450"/>
      <c r="AM244" s="450"/>
      <c r="AN244" s="450"/>
    </row>
    <row r="245" spans="2:40" ht="9" customHeight="1">
      <c r="B245" s="96"/>
      <c r="C245" s="245"/>
      <c r="D245" s="653" t="s">
        <v>52</v>
      </c>
      <c r="E245" s="654"/>
      <c r="F245" s="654"/>
      <c r="G245" s="654"/>
      <c r="H245" s="654"/>
      <c r="I245" s="654"/>
      <c r="J245" s="654"/>
      <c r="K245" s="654"/>
      <c r="L245" s="654"/>
      <c r="M245" s="654"/>
      <c r="N245" s="654"/>
      <c r="O245" s="654"/>
      <c r="P245" s="654"/>
      <c r="Q245" s="654"/>
      <c r="R245" s="654"/>
      <c r="S245" s="655"/>
      <c r="T245" s="235"/>
      <c r="U245" s="395"/>
      <c r="V245" s="395"/>
      <c r="W245" s="395"/>
      <c r="X245" s="647"/>
      <c r="Y245" s="648"/>
      <c r="Z245" s="648"/>
      <c r="AA245" s="610"/>
      <c r="AB245" s="695"/>
      <c r="AC245" s="607"/>
      <c r="AD245" s="607"/>
      <c r="AE245" s="608"/>
      <c r="AF245" s="697"/>
      <c r="AG245" s="600"/>
      <c r="AH245" s="601"/>
      <c r="AI245" s="16"/>
      <c r="AK245" s="450"/>
      <c r="AL245" s="450"/>
      <c r="AM245" s="450"/>
      <c r="AN245" s="450"/>
    </row>
    <row r="246" spans="2:40" ht="9" customHeight="1">
      <c r="B246" s="96"/>
      <c r="C246" s="245"/>
      <c r="D246" s="653" t="s">
        <v>53</v>
      </c>
      <c r="E246" s="654"/>
      <c r="F246" s="654"/>
      <c r="G246" s="654"/>
      <c r="H246" s="654"/>
      <c r="I246" s="654"/>
      <c r="J246" s="654"/>
      <c r="K246" s="654"/>
      <c r="L246" s="654"/>
      <c r="M246" s="654"/>
      <c r="N246" s="654"/>
      <c r="O246" s="654"/>
      <c r="P246" s="654"/>
      <c r="Q246" s="654"/>
      <c r="R246" s="654"/>
      <c r="S246" s="655"/>
      <c r="T246" s="235"/>
      <c r="U246" s="395"/>
      <c r="V246" s="395"/>
      <c r="W246" s="395"/>
      <c r="X246" s="647"/>
      <c r="Y246" s="648"/>
      <c r="Z246" s="648"/>
      <c r="AA246" s="610"/>
      <c r="AB246" s="695"/>
      <c r="AC246" s="607"/>
      <c r="AD246" s="607"/>
      <c r="AE246" s="608"/>
      <c r="AF246" s="697"/>
      <c r="AG246" s="600"/>
      <c r="AH246" s="601"/>
      <c r="AI246" s="16"/>
      <c r="AK246" s="450"/>
      <c r="AL246" s="450"/>
      <c r="AM246" s="450"/>
      <c r="AN246" s="450"/>
    </row>
    <row r="247" spans="2:40" ht="10.5" customHeight="1" thickBot="1">
      <c r="B247" s="96"/>
      <c r="C247" s="245"/>
      <c r="D247" s="653" t="s">
        <v>133</v>
      </c>
      <c r="E247" s="654"/>
      <c r="F247" s="654"/>
      <c r="G247" s="654"/>
      <c r="H247" s="654"/>
      <c r="I247" s="654"/>
      <c r="J247" s="654"/>
      <c r="K247" s="654"/>
      <c r="L247" s="654"/>
      <c r="M247" s="654"/>
      <c r="N247" s="654"/>
      <c r="O247" s="654"/>
      <c r="P247" s="654"/>
      <c r="Q247" s="654"/>
      <c r="R247" s="654"/>
      <c r="S247" s="655"/>
      <c r="T247" s="242"/>
      <c r="U247" s="389"/>
      <c r="V247" s="389"/>
      <c r="W247" s="389"/>
      <c r="X247" s="649"/>
      <c r="Y247" s="611"/>
      <c r="Z247" s="611"/>
      <c r="AA247" s="612"/>
      <c r="AB247" s="753"/>
      <c r="AC247" s="651"/>
      <c r="AD247" s="651"/>
      <c r="AE247" s="652"/>
      <c r="AF247" s="604"/>
      <c r="AG247" s="604"/>
      <c r="AH247" s="605"/>
      <c r="AI247" s="15"/>
      <c r="AK247" s="450"/>
      <c r="AL247" s="452"/>
      <c r="AM247" s="452"/>
      <c r="AN247" s="450"/>
    </row>
    <row r="248" spans="2:40" ht="9" customHeight="1">
      <c r="B248" s="96"/>
      <c r="C248" s="245"/>
      <c r="D248" s="716" t="s">
        <v>54</v>
      </c>
      <c r="E248" s="717"/>
      <c r="F248" s="717"/>
      <c r="G248" s="717"/>
      <c r="H248" s="717"/>
      <c r="I248" s="717"/>
      <c r="J248" s="717"/>
      <c r="K248" s="717"/>
      <c r="L248" s="717"/>
      <c r="M248" s="717"/>
      <c r="N248" s="717"/>
      <c r="O248" s="717"/>
      <c r="P248" s="717"/>
      <c r="Q248" s="717"/>
      <c r="R248" s="717"/>
      <c r="S248" s="717"/>
      <c r="T248" s="3" t="s">
        <v>275</v>
      </c>
      <c r="U248" s="4"/>
      <c r="V248" s="4"/>
      <c r="W248" s="5"/>
      <c r="X248" s="3" t="s">
        <v>276</v>
      </c>
      <c r="Y248" s="237"/>
      <c r="Z248" s="237"/>
      <c r="AA248" s="243"/>
      <c r="AB248" s="230" t="s">
        <v>277</v>
      </c>
      <c r="AC248" s="1"/>
      <c r="AD248" s="1"/>
      <c r="AE248" s="2"/>
      <c r="AF248" s="4" t="s">
        <v>293</v>
      </c>
      <c r="AG248" s="6"/>
      <c r="AH248" s="7"/>
      <c r="AI248" s="16"/>
      <c r="AK248" s="450">
        <v>0.36</v>
      </c>
      <c r="AL248" s="450">
        <v>7.45</v>
      </c>
      <c r="AM248" s="451">
        <v>0.02</v>
      </c>
      <c r="AN248" s="450"/>
    </row>
    <row r="249" spans="2:40" ht="9" customHeight="1">
      <c r="B249" s="96"/>
      <c r="C249" s="245"/>
      <c r="D249" s="653" t="s">
        <v>55</v>
      </c>
      <c r="E249" s="654"/>
      <c r="F249" s="654"/>
      <c r="G249" s="654"/>
      <c r="H249" s="654"/>
      <c r="I249" s="654"/>
      <c r="J249" s="654"/>
      <c r="K249" s="654"/>
      <c r="L249" s="654"/>
      <c r="M249" s="654"/>
      <c r="N249" s="654"/>
      <c r="O249" s="654"/>
      <c r="P249" s="654"/>
      <c r="Q249" s="654"/>
      <c r="R249" s="654"/>
      <c r="S249" s="654"/>
      <c r="T249" s="646"/>
      <c r="U249" s="607"/>
      <c r="V249" s="607"/>
      <c r="W249" s="608"/>
      <c r="X249" s="646"/>
      <c r="Y249" s="607"/>
      <c r="Z249" s="607"/>
      <c r="AA249" s="608"/>
      <c r="AB249" s="692"/>
      <c r="AC249" s="693"/>
      <c r="AD249" s="693"/>
      <c r="AE249" s="694"/>
      <c r="AF249" s="696">
        <f>IF(AND($T$249="",$AB$249=""),"",SUM($T$249*$AK$248,$X$249*$AL$248,$AB$249*$AM$248))</f>
      </c>
      <c r="AG249" s="600"/>
      <c r="AH249" s="601"/>
      <c r="AI249" s="16"/>
      <c r="AK249" s="450"/>
      <c r="AL249" s="450"/>
      <c r="AM249" s="450"/>
      <c r="AN249" s="450"/>
    </row>
    <row r="250" spans="2:40" ht="9" customHeight="1" thickBot="1">
      <c r="B250" s="96"/>
      <c r="C250" s="245"/>
      <c r="D250" s="618" t="s">
        <v>32</v>
      </c>
      <c r="E250" s="619"/>
      <c r="F250" s="619"/>
      <c r="G250" s="619"/>
      <c r="H250" s="619"/>
      <c r="I250" s="619"/>
      <c r="J250" s="619"/>
      <c r="K250" s="619"/>
      <c r="L250" s="619"/>
      <c r="M250" s="619"/>
      <c r="N250" s="619"/>
      <c r="O250" s="619"/>
      <c r="P250" s="619"/>
      <c r="Q250" s="619"/>
      <c r="R250" s="619"/>
      <c r="S250" s="619"/>
      <c r="T250" s="649"/>
      <c r="U250" s="611"/>
      <c r="V250" s="611"/>
      <c r="W250" s="612"/>
      <c r="X250" s="649"/>
      <c r="Y250" s="611"/>
      <c r="Z250" s="611"/>
      <c r="AA250" s="612"/>
      <c r="AB250" s="753"/>
      <c r="AC250" s="651"/>
      <c r="AD250" s="651"/>
      <c r="AE250" s="652"/>
      <c r="AF250" s="604"/>
      <c r="AG250" s="604"/>
      <c r="AH250" s="605"/>
      <c r="AI250" s="15"/>
      <c r="AK250" s="452"/>
      <c r="AL250" s="452"/>
      <c r="AM250" s="452"/>
      <c r="AN250" s="450"/>
    </row>
    <row r="251" spans="2:40" ht="9" customHeight="1">
      <c r="B251" s="96"/>
      <c r="C251" s="881"/>
      <c r="D251" s="716" t="s">
        <v>134</v>
      </c>
      <c r="E251" s="717"/>
      <c r="F251" s="717"/>
      <c r="G251" s="717"/>
      <c r="H251" s="717"/>
      <c r="I251" s="717"/>
      <c r="J251" s="717"/>
      <c r="K251" s="717"/>
      <c r="L251" s="717"/>
      <c r="M251" s="717"/>
      <c r="N251" s="717"/>
      <c r="O251" s="717"/>
      <c r="P251" s="717"/>
      <c r="Q251" s="717"/>
      <c r="R251" s="717"/>
      <c r="S251" s="777"/>
      <c r="T251" s="3" t="s">
        <v>349</v>
      </c>
      <c r="U251" s="4"/>
      <c r="V251" s="4"/>
      <c r="W251" s="4"/>
      <c r="X251" s="3" t="s">
        <v>350</v>
      </c>
      <c r="Y251" s="237"/>
      <c r="Z251" s="237"/>
      <c r="AA251" s="237"/>
      <c r="AB251" s="232"/>
      <c r="AC251" s="240"/>
      <c r="AD251" s="240"/>
      <c r="AE251" s="240"/>
      <c r="AF251" s="3" t="s">
        <v>351</v>
      </c>
      <c r="AG251" s="6"/>
      <c r="AH251" s="7"/>
      <c r="AI251" s="16"/>
      <c r="AK251" s="450">
        <v>0.36</v>
      </c>
      <c r="AL251" s="450">
        <v>7.45</v>
      </c>
      <c r="AM251" s="450"/>
      <c r="AN251" s="450"/>
    </row>
    <row r="252" spans="2:40" ht="9" customHeight="1" thickBot="1">
      <c r="B252" s="96"/>
      <c r="C252" s="882"/>
      <c r="D252" s="618" t="s">
        <v>135</v>
      </c>
      <c r="E252" s="619"/>
      <c r="F252" s="619"/>
      <c r="G252" s="619"/>
      <c r="H252" s="619"/>
      <c r="I252" s="619"/>
      <c r="J252" s="619"/>
      <c r="K252" s="619"/>
      <c r="L252" s="619"/>
      <c r="M252" s="619"/>
      <c r="N252" s="619"/>
      <c r="O252" s="619"/>
      <c r="P252" s="619"/>
      <c r="Q252" s="619"/>
      <c r="R252" s="619"/>
      <c r="S252" s="620"/>
      <c r="T252" s="650"/>
      <c r="U252" s="651"/>
      <c r="V252" s="651"/>
      <c r="W252" s="652"/>
      <c r="X252" s="650"/>
      <c r="Y252" s="651"/>
      <c r="Z252" s="651"/>
      <c r="AA252" s="652"/>
      <c r="AB252" s="388"/>
      <c r="AC252" s="394"/>
      <c r="AD252" s="394"/>
      <c r="AE252" s="394"/>
      <c r="AF252" s="698">
        <f>IF(AND($T$252="",$X$252=""),"",SUM($T$252*$AK$251,$X$252*$AL$251))</f>
      </c>
      <c r="AG252" s="699"/>
      <c r="AH252" s="700"/>
      <c r="AI252" s="15"/>
      <c r="AK252" s="452"/>
      <c r="AL252" s="452"/>
      <c r="AM252" s="450"/>
      <c r="AN252" s="450"/>
    </row>
    <row r="253" spans="2:40" ht="9.75" customHeight="1">
      <c r="B253" s="96"/>
      <c r="C253" s="245"/>
      <c r="D253" s="716" t="s">
        <v>56</v>
      </c>
      <c r="E253" s="717"/>
      <c r="F253" s="717"/>
      <c r="G253" s="717"/>
      <c r="H253" s="717"/>
      <c r="I253" s="717"/>
      <c r="J253" s="717"/>
      <c r="K253" s="717"/>
      <c r="L253" s="717"/>
      <c r="M253" s="717"/>
      <c r="N253" s="717"/>
      <c r="O253" s="717"/>
      <c r="P253" s="717"/>
      <c r="Q253" s="717"/>
      <c r="R253" s="717"/>
      <c r="S253" s="717"/>
      <c r="T253" s="3" t="s">
        <v>352</v>
      </c>
      <c r="U253" s="4"/>
      <c r="V253" s="4"/>
      <c r="W253" s="4"/>
      <c r="X253" s="3" t="s">
        <v>353</v>
      </c>
      <c r="Y253" s="237"/>
      <c r="Z253" s="237"/>
      <c r="AA253" s="237"/>
      <c r="AB253" s="232"/>
      <c r="AC253" s="240"/>
      <c r="AD253" s="240"/>
      <c r="AE253" s="240"/>
      <c r="AF253" s="3" t="s">
        <v>354</v>
      </c>
      <c r="AG253" s="6"/>
      <c r="AH253" s="7"/>
      <c r="AI253" s="16"/>
      <c r="AK253" s="450">
        <v>0.36</v>
      </c>
      <c r="AL253" s="450">
        <v>7.45</v>
      </c>
      <c r="AM253" s="450"/>
      <c r="AN253" s="450"/>
    </row>
    <row r="254" spans="2:40" ht="9.75" customHeight="1">
      <c r="B254" s="96"/>
      <c r="C254" s="245"/>
      <c r="D254" s="653" t="s">
        <v>57</v>
      </c>
      <c r="E254" s="654"/>
      <c r="F254" s="654"/>
      <c r="G254" s="654"/>
      <c r="H254" s="654"/>
      <c r="I254" s="654"/>
      <c r="J254" s="654"/>
      <c r="K254" s="654"/>
      <c r="L254" s="654"/>
      <c r="M254" s="654"/>
      <c r="N254" s="654"/>
      <c r="O254" s="654"/>
      <c r="P254" s="654"/>
      <c r="Q254" s="654"/>
      <c r="R254" s="654"/>
      <c r="S254" s="654"/>
      <c r="T254" s="646"/>
      <c r="U254" s="607"/>
      <c r="V254" s="607"/>
      <c r="W254" s="608"/>
      <c r="X254" s="646"/>
      <c r="Y254" s="607"/>
      <c r="Z254" s="607"/>
      <c r="AA254" s="608"/>
      <c r="AB254" s="392"/>
      <c r="AC254" s="393"/>
      <c r="AD254" s="393"/>
      <c r="AE254" s="393"/>
      <c r="AF254" s="599">
        <f>IF(AND($T$254="",$X$254=""),"",SUM($T$254*$AK$253,$X$254*$AL$253))</f>
      </c>
      <c r="AG254" s="786"/>
      <c r="AH254" s="787"/>
      <c r="AI254" s="16"/>
      <c r="AK254" s="450"/>
      <c r="AL254" s="450"/>
      <c r="AM254" s="450"/>
      <c r="AN254" s="450"/>
    </row>
    <row r="255" spans="2:40" ht="9.75" customHeight="1" thickBot="1">
      <c r="B255" s="96"/>
      <c r="C255" s="245"/>
      <c r="D255" s="653" t="s">
        <v>58</v>
      </c>
      <c r="E255" s="654"/>
      <c r="F255" s="654"/>
      <c r="G255" s="654"/>
      <c r="H255" s="654"/>
      <c r="I255" s="654"/>
      <c r="J255" s="654"/>
      <c r="K255" s="654"/>
      <c r="L255" s="654"/>
      <c r="M255" s="654"/>
      <c r="N255" s="654"/>
      <c r="O255" s="654"/>
      <c r="P255" s="654"/>
      <c r="Q255" s="654"/>
      <c r="R255" s="654"/>
      <c r="S255" s="654"/>
      <c r="T255" s="647"/>
      <c r="U255" s="648"/>
      <c r="V255" s="648"/>
      <c r="W255" s="610"/>
      <c r="X255" s="647"/>
      <c r="Y255" s="648"/>
      <c r="Z255" s="648"/>
      <c r="AA255" s="610"/>
      <c r="AB255" s="392"/>
      <c r="AC255" s="393"/>
      <c r="AD255" s="393"/>
      <c r="AE255" s="393"/>
      <c r="AF255" s="602"/>
      <c r="AG255" s="697"/>
      <c r="AH255" s="601"/>
      <c r="AI255" s="16"/>
      <c r="AK255" s="450"/>
      <c r="AL255" s="450"/>
      <c r="AM255" s="450"/>
      <c r="AN255" s="450"/>
    </row>
    <row r="256" spans="2:40" ht="9" customHeight="1">
      <c r="B256" s="96"/>
      <c r="C256" s="245"/>
      <c r="D256" s="546" t="s">
        <v>24</v>
      </c>
      <c r="E256" s="778"/>
      <c r="F256" s="778"/>
      <c r="G256" s="778"/>
      <c r="H256" s="778"/>
      <c r="I256" s="778"/>
      <c r="J256" s="778"/>
      <c r="K256" s="778"/>
      <c r="L256" s="778"/>
      <c r="M256" s="778"/>
      <c r="N256" s="778"/>
      <c r="O256" s="778"/>
      <c r="P256" s="778"/>
      <c r="Q256" s="778"/>
      <c r="R256" s="778"/>
      <c r="S256" s="779"/>
      <c r="T256" s="3" t="s">
        <v>355</v>
      </c>
      <c r="U256" s="4"/>
      <c r="V256" s="4"/>
      <c r="W256" s="5"/>
      <c r="X256" s="3" t="s">
        <v>356</v>
      </c>
      <c r="Y256" s="237"/>
      <c r="Z256" s="237"/>
      <c r="AA256" s="243"/>
      <c r="AB256" s="233"/>
      <c r="AC256" s="240"/>
      <c r="AD256" s="240"/>
      <c r="AE256" s="240"/>
      <c r="AF256" s="3" t="s">
        <v>357</v>
      </c>
      <c r="AG256" s="6"/>
      <c r="AH256" s="7"/>
      <c r="AI256" s="16"/>
      <c r="AK256" s="450">
        <v>0.36</v>
      </c>
      <c r="AL256" s="450">
        <v>7.45</v>
      </c>
      <c r="AM256" s="450"/>
      <c r="AN256" s="450"/>
    </row>
    <row r="257" spans="2:40" ht="26.25" customHeight="1" thickBot="1">
      <c r="B257" s="96"/>
      <c r="C257" s="245"/>
      <c r="D257" s="783"/>
      <c r="E257" s="784"/>
      <c r="F257" s="784"/>
      <c r="G257" s="784"/>
      <c r="H257" s="784"/>
      <c r="I257" s="784"/>
      <c r="J257" s="784"/>
      <c r="K257" s="784"/>
      <c r="L257" s="784"/>
      <c r="M257" s="784"/>
      <c r="N257" s="784"/>
      <c r="O257" s="784"/>
      <c r="P257" s="784"/>
      <c r="Q257" s="784"/>
      <c r="R257" s="784"/>
      <c r="S257" s="785"/>
      <c r="T257" s="646"/>
      <c r="U257" s="607"/>
      <c r="V257" s="607"/>
      <c r="W257" s="608"/>
      <c r="X257" s="646"/>
      <c r="Y257" s="607"/>
      <c r="Z257" s="607"/>
      <c r="AA257" s="608"/>
      <c r="AB257" s="395"/>
      <c r="AC257" s="393"/>
      <c r="AD257" s="393"/>
      <c r="AE257" s="393"/>
      <c r="AF257" s="599">
        <f>IF(AND($T$257="",$X$257=""),"",SUM($T$257*$AK$256,$X$257*$AL$256))</f>
      </c>
      <c r="AG257" s="600"/>
      <c r="AH257" s="601"/>
      <c r="AI257" s="16"/>
      <c r="AK257" s="450"/>
      <c r="AL257" s="450"/>
      <c r="AM257" s="450"/>
      <c r="AN257" s="450"/>
    </row>
    <row r="258" spans="2:40" ht="9" customHeight="1">
      <c r="B258" s="96"/>
      <c r="C258" s="245"/>
      <c r="D258" s="546" t="s">
        <v>23</v>
      </c>
      <c r="E258" s="778"/>
      <c r="F258" s="778"/>
      <c r="G258" s="778"/>
      <c r="H258" s="778"/>
      <c r="I258" s="778"/>
      <c r="J258" s="778"/>
      <c r="K258" s="778"/>
      <c r="L258" s="778"/>
      <c r="M258" s="778"/>
      <c r="N258" s="778"/>
      <c r="O258" s="778"/>
      <c r="P258" s="778"/>
      <c r="Q258" s="778"/>
      <c r="R258" s="778"/>
      <c r="S258" s="779"/>
      <c r="T258" s="3" t="s">
        <v>358</v>
      </c>
      <c r="U258" s="4"/>
      <c r="V258" s="4"/>
      <c r="W258" s="5"/>
      <c r="X258" s="3" t="s">
        <v>359</v>
      </c>
      <c r="Y258" s="237"/>
      <c r="Z258" s="237"/>
      <c r="AA258" s="243"/>
      <c r="AB258" s="230" t="s">
        <v>360</v>
      </c>
      <c r="AC258" s="241"/>
      <c r="AD258" s="241"/>
      <c r="AE258" s="246"/>
      <c r="AF258" s="4" t="s">
        <v>361</v>
      </c>
      <c r="AG258" s="6"/>
      <c r="AH258" s="7"/>
      <c r="AI258" s="16"/>
      <c r="AK258" s="450">
        <v>0.84</v>
      </c>
      <c r="AL258" s="450">
        <v>22.35</v>
      </c>
      <c r="AM258" s="451">
        <v>0.02</v>
      </c>
      <c r="AN258" s="450"/>
    </row>
    <row r="259" spans="2:40" ht="17.25" customHeight="1">
      <c r="B259" s="96"/>
      <c r="C259" s="245"/>
      <c r="D259" s="885"/>
      <c r="E259" s="886"/>
      <c r="F259" s="886"/>
      <c r="G259" s="886"/>
      <c r="H259" s="886"/>
      <c r="I259" s="886"/>
      <c r="J259" s="886"/>
      <c r="K259" s="886"/>
      <c r="L259" s="886"/>
      <c r="M259" s="886"/>
      <c r="N259" s="886"/>
      <c r="O259" s="886"/>
      <c r="P259" s="886"/>
      <c r="Q259" s="886"/>
      <c r="R259" s="886"/>
      <c r="S259" s="887"/>
      <c r="T259" s="646"/>
      <c r="U259" s="607"/>
      <c r="V259" s="607"/>
      <c r="W259" s="608"/>
      <c r="X259" s="646"/>
      <c r="Y259" s="607"/>
      <c r="Z259" s="607"/>
      <c r="AA259" s="608"/>
      <c r="AB259" s="692"/>
      <c r="AC259" s="693"/>
      <c r="AD259" s="693"/>
      <c r="AE259" s="694"/>
      <c r="AF259" s="696">
        <f>IF(AND($T$259="",$AB$259="",$X$259=""),"",SUM($T$259*$AK$258,$X$259*$AL$258,$AB$259*$AM$258))</f>
      </c>
      <c r="AG259" s="600"/>
      <c r="AH259" s="601"/>
      <c r="AI259" s="16"/>
      <c r="AK259" s="450"/>
      <c r="AL259" s="450"/>
      <c r="AM259" s="450"/>
      <c r="AN259" s="450"/>
    </row>
    <row r="260" spans="2:40" ht="13.5" customHeight="1">
      <c r="B260" s="96"/>
      <c r="C260" s="245"/>
      <c r="D260" s="885"/>
      <c r="E260" s="886"/>
      <c r="F260" s="886"/>
      <c r="G260" s="886"/>
      <c r="H260" s="886"/>
      <c r="I260" s="886"/>
      <c r="J260" s="886"/>
      <c r="K260" s="886"/>
      <c r="L260" s="886"/>
      <c r="M260" s="886"/>
      <c r="N260" s="886"/>
      <c r="O260" s="886"/>
      <c r="P260" s="886"/>
      <c r="Q260" s="886"/>
      <c r="R260" s="886"/>
      <c r="S260" s="887"/>
      <c r="T260" s="647"/>
      <c r="U260" s="648"/>
      <c r="V260" s="648"/>
      <c r="W260" s="610"/>
      <c r="X260" s="647"/>
      <c r="Y260" s="648"/>
      <c r="Z260" s="648"/>
      <c r="AA260" s="610"/>
      <c r="AB260" s="695"/>
      <c r="AC260" s="607"/>
      <c r="AD260" s="607"/>
      <c r="AE260" s="608"/>
      <c r="AF260" s="697"/>
      <c r="AG260" s="600"/>
      <c r="AH260" s="601"/>
      <c r="AI260" s="16"/>
      <c r="AK260" s="450"/>
      <c r="AL260" s="450"/>
      <c r="AM260" s="450"/>
      <c r="AN260" s="450"/>
    </row>
    <row r="261" spans="2:40" ht="11.25" customHeight="1">
      <c r="B261" s="96"/>
      <c r="C261" s="245"/>
      <c r="D261" s="885"/>
      <c r="E261" s="886"/>
      <c r="F261" s="886"/>
      <c r="G261" s="886"/>
      <c r="H261" s="886"/>
      <c r="I261" s="886"/>
      <c r="J261" s="886"/>
      <c r="K261" s="886"/>
      <c r="L261" s="886"/>
      <c r="M261" s="886"/>
      <c r="N261" s="886"/>
      <c r="O261" s="886"/>
      <c r="P261" s="886"/>
      <c r="Q261" s="886"/>
      <c r="R261" s="886"/>
      <c r="S261" s="887"/>
      <c r="T261" s="647"/>
      <c r="U261" s="648"/>
      <c r="V261" s="648"/>
      <c r="W261" s="610"/>
      <c r="X261" s="647"/>
      <c r="Y261" s="648"/>
      <c r="Z261" s="648"/>
      <c r="AA261" s="610"/>
      <c r="AB261" s="695"/>
      <c r="AC261" s="607"/>
      <c r="AD261" s="607"/>
      <c r="AE261" s="608"/>
      <c r="AF261" s="697"/>
      <c r="AG261" s="600"/>
      <c r="AH261" s="601"/>
      <c r="AI261" s="16"/>
      <c r="AK261" s="450"/>
      <c r="AL261" s="450"/>
      <c r="AM261" s="450"/>
      <c r="AN261" s="450"/>
    </row>
    <row r="262" spans="2:40" ht="12" customHeight="1">
      <c r="B262" s="96"/>
      <c r="C262" s="245"/>
      <c r="D262" s="885"/>
      <c r="E262" s="886"/>
      <c r="F262" s="886"/>
      <c r="G262" s="886"/>
      <c r="H262" s="886"/>
      <c r="I262" s="886"/>
      <c r="J262" s="886"/>
      <c r="K262" s="886"/>
      <c r="L262" s="886"/>
      <c r="M262" s="886"/>
      <c r="N262" s="886"/>
      <c r="O262" s="886"/>
      <c r="P262" s="886"/>
      <c r="Q262" s="886"/>
      <c r="R262" s="886"/>
      <c r="S262" s="887"/>
      <c r="T262" s="647"/>
      <c r="U262" s="648"/>
      <c r="V262" s="648"/>
      <c r="W262" s="610"/>
      <c r="X262" s="647"/>
      <c r="Y262" s="648"/>
      <c r="Z262" s="648"/>
      <c r="AA262" s="610"/>
      <c r="AB262" s="695"/>
      <c r="AC262" s="607"/>
      <c r="AD262" s="607"/>
      <c r="AE262" s="608"/>
      <c r="AF262" s="697"/>
      <c r="AG262" s="600"/>
      <c r="AH262" s="601"/>
      <c r="AI262" s="16"/>
      <c r="AK262" s="450"/>
      <c r="AL262" s="450"/>
      <c r="AM262" s="450"/>
      <c r="AN262" s="450"/>
    </row>
    <row r="263" spans="2:40" ht="17.25" customHeight="1">
      <c r="B263" s="96"/>
      <c r="C263" s="245"/>
      <c r="D263" s="885"/>
      <c r="E263" s="886"/>
      <c r="F263" s="886"/>
      <c r="G263" s="886"/>
      <c r="H263" s="886"/>
      <c r="I263" s="886"/>
      <c r="J263" s="886"/>
      <c r="K263" s="886"/>
      <c r="L263" s="886"/>
      <c r="M263" s="886"/>
      <c r="N263" s="886"/>
      <c r="O263" s="886"/>
      <c r="P263" s="886"/>
      <c r="Q263" s="886"/>
      <c r="R263" s="886"/>
      <c r="S263" s="887"/>
      <c r="T263" s="647"/>
      <c r="U263" s="648"/>
      <c r="V263" s="648"/>
      <c r="W263" s="610"/>
      <c r="X263" s="647"/>
      <c r="Y263" s="648"/>
      <c r="Z263" s="648"/>
      <c r="AA263" s="610"/>
      <c r="AB263" s="695"/>
      <c r="AC263" s="607"/>
      <c r="AD263" s="607"/>
      <c r="AE263" s="608"/>
      <c r="AF263" s="697"/>
      <c r="AG263" s="600"/>
      <c r="AH263" s="601"/>
      <c r="AI263" s="16"/>
      <c r="AK263" s="450"/>
      <c r="AL263" s="450"/>
      <c r="AM263" s="450"/>
      <c r="AN263" s="450"/>
    </row>
    <row r="264" spans="2:40" ht="9" customHeight="1" thickBot="1">
      <c r="B264" s="96"/>
      <c r="C264" s="245"/>
      <c r="D264" s="888"/>
      <c r="E264" s="889"/>
      <c r="F264" s="889"/>
      <c r="G264" s="889"/>
      <c r="H264" s="889"/>
      <c r="I264" s="889"/>
      <c r="J264" s="889"/>
      <c r="K264" s="889"/>
      <c r="L264" s="889"/>
      <c r="M264" s="889"/>
      <c r="N264" s="889"/>
      <c r="O264" s="889"/>
      <c r="P264" s="889"/>
      <c r="Q264" s="889"/>
      <c r="R264" s="889"/>
      <c r="S264" s="890"/>
      <c r="T264" s="647"/>
      <c r="U264" s="648"/>
      <c r="V264" s="648"/>
      <c r="W264" s="610"/>
      <c r="X264" s="647"/>
      <c r="Y264" s="648"/>
      <c r="Z264" s="648"/>
      <c r="AA264" s="610"/>
      <c r="AB264" s="695"/>
      <c r="AC264" s="607"/>
      <c r="AD264" s="607"/>
      <c r="AE264" s="608"/>
      <c r="AF264" s="697"/>
      <c r="AG264" s="600"/>
      <c r="AH264" s="601"/>
      <c r="AI264" s="16"/>
      <c r="AK264" s="450"/>
      <c r="AL264" s="450"/>
      <c r="AM264" s="450"/>
      <c r="AN264" s="450"/>
    </row>
    <row r="265" spans="2:40" ht="10.5" customHeight="1">
      <c r="B265" s="96"/>
      <c r="C265" s="245"/>
      <c r="D265" s="546" t="s">
        <v>25</v>
      </c>
      <c r="E265" s="778"/>
      <c r="F265" s="778"/>
      <c r="G265" s="778"/>
      <c r="H265" s="778"/>
      <c r="I265" s="778"/>
      <c r="J265" s="778"/>
      <c r="K265" s="778"/>
      <c r="L265" s="778"/>
      <c r="M265" s="778"/>
      <c r="N265" s="778"/>
      <c r="O265" s="778"/>
      <c r="P265" s="778"/>
      <c r="Q265" s="778"/>
      <c r="R265" s="778"/>
      <c r="S265" s="779"/>
      <c r="T265" s="3" t="s">
        <v>362</v>
      </c>
      <c r="U265" s="4"/>
      <c r="V265" s="4"/>
      <c r="W265" s="4"/>
      <c r="X265" s="3" t="s">
        <v>363</v>
      </c>
      <c r="Y265" s="237"/>
      <c r="Z265" s="237"/>
      <c r="AA265" s="237"/>
      <c r="AB265" s="232"/>
      <c r="AC265" s="240"/>
      <c r="AD265" s="240"/>
      <c r="AE265" s="240"/>
      <c r="AF265" s="3" t="s">
        <v>364</v>
      </c>
      <c r="AG265" s="6"/>
      <c r="AH265" s="7"/>
      <c r="AI265" s="16"/>
      <c r="AK265" s="450">
        <v>0.36</v>
      </c>
      <c r="AL265" s="450">
        <v>7.45</v>
      </c>
      <c r="AM265" s="450"/>
      <c r="AN265" s="450"/>
    </row>
    <row r="266" spans="2:40" ht="9.75" customHeight="1" thickBot="1">
      <c r="B266" s="96"/>
      <c r="C266" s="245"/>
      <c r="D266" s="783"/>
      <c r="E266" s="784"/>
      <c r="F266" s="784"/>
      <c r="G266" s="784"/>
      <c r="H266" s="784"/>
      <c r="I266" s="784"/>
      <c r="J266" s="784"/>
      <c r="K266" s="784"/>
      <c r="L266" s="784"/>
      <c r="M266" s="784"/>
      <c r="N266" s="784"/>
      <c r="O266" s="784"/>
      <c r="P266" s="784"/>
      <c r="Q266" s="784"/>
      <c r="R266" s="784"/>
      <c r="S266" s="785"/>
      <c r="T266" s="650"/>
      <c r="U266" s="651"/>
      <c r="V266" s="651"/>
      <c r="W266" s="652"/>
      <c r="X266" s="650"/>
      <c r="Y266" s="651"/>
      <c r="Z266" s="651"/>
      <c r="AA266" s="652"/>
      <c r="AB266" s="390"/>
      <c r="AC266" s="391"/>
      <c r="AD266" s="391"/>
      <c r="AE266" s="391"/>
      <c r="AF266" s="698">
        <f>IF(AND($T$266="",$X$266=""),"",SUM($T$266*$AK$265,$X$266*$AL$265))</f>
      </c>
      <c r="AG266" s="699"/>
      <c r="AH266" s="700"/>
      <c r="AI266" s="15"/>
      <c r="AK266" s="452"/>
      <c r="AL266" s="452"/>
      <c r="AM266" s="451"/>
      <c r="AN266" s="450"/>
    </row>
    <row r="267" spans="2:40" ht="9" customHeight="1">
      <c r="B267" s="96"/>
      <c r="C267" s="245"/>
      <c r="D267" s="716" t="s">
        <v>59</v>
      </c>
      <c r="E267" s="717"/>
      <c r="F267" s="717"/>
      <c r="G267" s="717"/>
      <c r="H267" s="717"/>
      <c r="I267" s="717"/>
      <c r="J267" s="717"/>
      <c r="K267" s="717"/>
      <c r="L267" s="717"/>
      <c r="M267" s="717"/>
      <c r="N267" s="717"/>
      <c r="O267" s="717"/>
      <c r="P267" s="717"/>
      <c r="Q267" s="717"/>
      <c r="R267" s="717"/>
      <c r="S267" s="777"/>
      <c r="T267" s="3" t="s">
        <v>365</v>
      </c>
      <c r="U267" s="4"/>
      <c r="V267" s="4"/>
      <c r="W267" s="5"/>
      <c r="X267" s="4" t="s">
        <v>366</v>
      </c>
      <c r="Y267" s="237"/>
      <c r="Z267" s="237"/>
      <c r="AA267" s="237"/>
      <c r="AB267" s="232"/>
      <c r="AC267" s="240"/>
      <c r="AD267" s="240"/>
      <c r="AE267" s="240"/>
      <c r="AF267" s="3" t="s">
        <v>367</v>
      </c>
      <c r="AG267" s="6"/>
      <c r="AH267" s="7"/>
      <c r="AI267" s="16"/>
      <c r="AK267" s="450">
        <v>0.36</v>
      </c>
      <c r="AL267" s="450">
        <v>7.45</v>
      </c>
      <c r="AM267" s="450"/>
      <c r="AN267" s="450"/>
    </row>
    <row r="268" spans="2:40" ht="9" customHeight="1">
      <c r="B268" s="96"/>
      <c r="C268" s="245"/>
      <c r="D268" s="653" t="s">
        <v>60</v>
      </c>
      <c r="E268" s="654"/>
      <c r="F268" s="654"/>
      <c r="G268" s="654"/>
      <c r="H268" s="654"/>
      <c r="I268" s="654"/>
      <c r="J268" s="654"/>
      <c r="K268" s="654"/>
      <c r="L268" s="654"/>
      <c r="M268" s="654"/>
      <c r="N268" s="654"/>
      <c r="O268" s="654"/>
      <c r="P268" s="654"/>
      <c r="Q268" s="654"/>
      <c r="R268" s="654"/>
      <c r="S268" s="655"/>
      <c r="T268" s="646"/>
      <c r="U268" s="607"/>
      <c r="V268" s="607"/>
      <c r="W268" s="608"/>
      <c r="X268" s="606"/>
      <c r="Y268" s="607"/>
      <c r="Z268" s="607"/>
      <c r="AA268" s="608"/>
      <c r="AB268" s="392"/>
      <c r="AC268" s="393"/>
      <c r="AD268" s="393"/>
      <c r="AE268" s="393"/>
      <c r="AF268" s="599">
        <f>IF(AND($T$268="",$X$268=""),"",SUM($T$268*$AK$267,$X$268*$AL$267))</f>
      </c>
      <c r="AG268" s="600"/>
      <c r="AH268" s="601"/>
      <c r="AI268" s="16"/>
      <c r="AK268" s="450"/>
      <c r="AL268" s="450"/>
      <c r="AM268" s="450"/>
      <c r="AN268" s="450"/>
    </row>
    <row r="269" spans="2:40" ht="10.5" customHeight="1">
      <c r="B269" s="96"/>
      <c r="C269" s="245"/>
      <c r="D269" s="653" t="s">
        <v>61</v>
      </c>
      <c r="E269" s="654"/>
      <c r="F269" s="654"/>
      <c r="G269" s="654"/>
      <c r="H269" s="654"/>
      <c r="I269" s="654"/>
      <c r="J269" s="654"/>
      <c r="K269" s="654"/>
      <c r="L269" s="654"/>
      <c r="M269" s="654"/>
      <c r="N269" s="654"/>
      <c r="O269" s="654"/>
      <c r="P269" s="654"/>
      <c r="Q269" s="654"/>
      <c r="R269" s="654"/>
      <c r="S269" s="655"/>
      <c r="T269" s="647"/>
      <c r="U269" s="648"/>
      <c r="V269" s="648"/>
      <c r="W269" s="610"/>
      <c r="X269" s="609"/>
      <c r="Y269" s="609"/>
      <c r="Z269" s="609"/>
      <c r="AA269" s="610"/>
      <c r="AB269" s="392"/>
      <c r="AC269" s="393"/>
      <c r="AD269" s="393"/>
      <c r="AE269" s="393"/>
      <c r="AF269" s="602"/>
      <c r="AG269" s="600"/>
      <c r="AH269" s="601"/>
      <c r="AI269" s="16"/>
      <c r="AK269" s="450"/>
      <c r="AL269" s="450"/>
      <c r="AM269" s="450"/>
      <c r="AN269" s="450"/>
    </row>
    <row r="270" spans="2:40" ht="9" customHeight="1" thickBot="1">
      <c r="B270" s="96"/>
      <c r="C270" s="245"/>
      <c r="D270" s="618" t="s">
        <v>136</v>
      </c>
      <c r="E270" s="619"/>
      <c r="F270" s="619"/>
      <c r="G270" s="619"/>
      <c r="H270" s="619"/>
      <c r="I270" s="619"/>
      <c r="J270" s="619"/>
      <c r="K270" s="619"/>
      <c r="L270" s="619"/>
      <c r="M270" s="619"/>
      <c r="N270" s="619"/>
      <c r="O270" s="619"/>
      <c r="P270" s="619"/>
      <c r="Q270" s="619"/>
      <c r="R270" s="619"/>
      <c r="S270" s="620"/>
      <c r="T270" s="649"/>
      <c r="U270" s="611"/>
      <c r="V270" s="611"/>
      <c r="W270" s="612"/>
      <c r="X270" s="611"/>
      <c r="Y270" s="611"/>
      <c r="Z270" s="611"/>
      <c r="AA270" s="612"/>
      <c r="AB270" s="388"/>
      <c r="AC270" s="394"/>
      <c r="AD270" s="394"/>
      <c r="AE270" s="394"/>
      <c r="AF270" s="603"/>
      <c r="AG270" s="604"/>
      <c r="AH270" s="605"/>
      <c r="AI270" s="15"/>
      <c r="AK270" s="452"/>
      <c r="AL270" s="452"/>
      <c r="AM270" s="450"/>
      <c r="AN270" s="450"/>
    </row>
    <row r="271" spans="2:40" ht="10.5" customHeight="1">
      <c r="B271" s="96"/>
      <c r="C271" s="430"/>
      <c r="D271" s="656" t="s">
        <v>263</v>
      </c>
      <c r="E271" s="657"/>
      <c r="F271" s="657"/>
      <c r="G271" s="657"/>
      <c r="H271" s="657"/>
      <c r="I271" s="657"/>
      <c r="J271" s="657"/>
      <c r="K271" s="657"/>
      <c r="L271" s="657"/>
      <c r="M271" s="657"/>
      <c r="N271" s="657"/>
      <c r="O271" s="657"/>
      <c r="P271" s="657"/>
      <c r="Q271" s="657"/>
      <c r="R271" s="657"/>
      <c r="S271" s="657"/>
      <c r="T271" s="657"/>
      <c r="U271" s="657"/>
      <c r="V271" s="657"/>
      <c r="W271" s="657"/>
      <c r="X271" s="657"/>
      <c r="Y271" s="657"/>
      <c r="Z271" s="657"/>
      <c r="AA271" s="657"/>
      <c r="AB271" s="657"/>
      <c r="AC271" s="657"/>
      <c r="AD271" s="657"/>
      <c r="AE271" s="658"/>
      <c r="AF271" s="3" t="s">
        <v>368</v>
      </c>
      <c r="AG271" s="4"/>
      <c r="AH271" s="5"/>
      <c r="AI271" s="14"/>
      <c r="AK271" s="450"/>
      <c r="AL271" s="450"/>
      <c r="AM271" s="450"/>
      <c r="AN271" s="450"/>
    </row>
    <row r="272" spans="2:40" ht="16.5" customHeight="1" thickBot="1">
      <c r="B272" s="96"/>
      <c r="C272" s="434"/>
      <c r="D272" s="659"/>
      <c r="E272" s="659"/>
      <c r="F272" s="659"/>
      <c r="G272" s="659"/>
      <c r="H272" s="659"/>
      <c r="I272" s="659"/>
      <c r="J272" s="659"/>
      <c r="K272" s="659"/>
      <c r="L272" s="659"/>
      <c r="M272" s="659"/>
      <c r="N272" s="659"/>
      <c r="O272" s="659"/>
      <c r="P272" s="659"/>
      <c r="Q272" s="659"/>
      <c r="R272" s="659"/>
      <c r="S272" s="659"/>
      <c r="T272" s="659"/>
      <c r="U272" s="659"/>
      <c r="V272" s="659"/>
      <c r="W272" s="659"/>
      <c r="X272" s="659"/>
      <c r="Y272" s="659"/>
      <c r="Z272" s="659"/>
      <c r="AA272" s="659"/>
      <c r="AB272" s="659"/>
      <c r="AC272" s="659"/>
      <c r="AD272" s="659"/>
      <c r="AE272" s="660"/>
      <c r="AF272" s="701">
        <f>IF(AND(AF177="",AF185="",AF192="",AF195="",AF202="",AF204="",AF208="",AF213="",AF216="",AF218="",AF222="",AF225="",AF228="",AF231="",AF238="",AF242="",AF249="",AF252="",AF254="",AF257="",AF259="",AF266="",AF268=""),"",ROUND(SUM(AF177,AF185,AF192,AF195,AF202,AF204,AF208,AF213,AF216,AF218,AF222,AF225,AF228,AF231,AF238,AF242,AF249,AF252,AF254,AF257,AF259,AF266,AF268),0))</f>
      </c>
      <c r="AG272" s="702"/>
      <c r="AH272" s="703"/>
      <c r="AI272" s="17"/>
      <c r="AK272" s="450"/>
      <c r="AL272" s="450"/>
      <c r="AM272" s="450"/>
      <c r="AN272" s="450"/>
    </row>
    <row r="273" spans="2:40" ht="9.75" customHeight="1">
      <c r="B273" s="96"/>
      <c r="C273" s="96"/>
      <c r="D273" s="96"/>
      <c r="E273" s="96"/>
      <c r="F273" s="96"/>
      <c r="G273" s="96"/>
      <c r="H273" s="96"/>
      <c r="I273" s="96"/>
      <c r="J273" s="96"/>
      <c r="K273" s="96"/>
      <c r="L273" s="96"/>
      <c r="M273" s="96"/>
      <c r="N273" s="96"/>
      <c r="O273" s="96"/>
      <c r="P273" s="96"/>
      <c r="Q273" s="96"/>
      <c r="R273" s="96"/>
      <c r="S273" s="96"/>
      <c r="T273" s="96"/>
      <c r="U273" s="96"/>
      <c r="V273" s="96"/>
      <c r="W273" s="96"/>
      <c r="X273" s="96"/>
      <c r="Y273" s="96"/>
      <c r="Z273" s="96"/>
      <c r="AA273" s="96"/>
      <c r="AB273" s="96"/>
      <c r="AC273" s="96"/>
      <c r="AD273" s="96"/>
      <c r="AE273" s="96"/>
      <c r="AF273" s="96"/>
      <c r="AG273" s="96"/>
      <c r="AH273" s="96"/>
      <c r="AI273" s="17"/>
      <c r="AK273" s="448"/>
      <c r="AL273" s="448"/>
      <c r="AM273" s="448"/>
      <c r="AN273" s="448"/>
    </row>
    <row r="274" spans="2:40" ht="27" customHeight="1" thickBot="1">
      <c r="B274" s="96"/>
      <c r="C274" s="96"/>
      <c r="D274" s="96"/>
      <c r="E274" s="96"/>
      <c r="F274" s="96"/>
      <c r="G274" s="96"/>
      <c r="H274" s="96"/>
      <c r="I274" s="96"/>
      <c r="J274" s="96"/>
      <c r="K274" s="96"/>
      <c r="L274" s="96"/>
      <c r="M274" s="96"/>
      <c r="N274" s="96"/>
      <c r="O274" s="96"/>
      <c r="P274" s="96"/>
      <c r="Q274" s="96"/>
      <c r="R274" s="96"/>
      <c r="S274" s="96"/>
      <c r="T274" s="96"/>
      <c r="U274" s="96"/>
      <c r="V274" s="96"/>
      <c r="W274" s="96"/>
      <c r="X274" s="96"/>
      <c r="Y274" s="96"/>
      <c r="Z274" s="96"/>
      <c r="AA274" s="96"/>
      <c r="AB274" s="96"/>
      <c r="AC274" s="96"/>
      <c r="AD274" s="96"/>
      <c r="AE274" s="96"/>
      <c r="AF274" s="96"/>
      <c r="AG274" s="96"/>
      <c r="AH274" s="96"/>
      <c r="AI274" s="17"/>
      <c r="AK274" s="448"/>
      <c r="AL274" s="448"/>
      <c r="AM274" s="448"/>
      <c r="AN274" s="448"/>
    </row>
    <row r="275" spans="2:40" ht="13.5" thickBot="1">
      <c r="B275" s="96"/>
      <c r="C275" s="170" t="s">
        <v>249</v>
      </c>
      <c r="D275" s="893" t="s">
        <v>250</v>
      </c>
      <c r="E275" s="628"/>
      <c r="F275" s="628"/>
      <c r="G275" s="628"/>
      <c r="H275" s="628"/>
      <c r="I275" s="628"/>
      <c r="J275" s="628"/>
      <c r="K275" s="628"/>
      <c r="L275" s="628"/>
      <c r="M275" s="628"/>
      <c r="N275" s="628"/>
      <c r="O275" s="628"/>
      <c r="P275" s="628"/>
      <c r="Q275" s="628"/>
      <c r="R275" s="628"/>
      <c r="S275" s="628"/>
      <c r="T275" s="628"/>
      <c r="U275" s="628"/>
      <c r="V275" s="628"/>
      <c r="W275" s="628"/>
      <c r="X275" s="628"/>
      <c r="Y275" s="628"/>
      <c r="Z275" s="628"/>
      <c r="AA275" s="628"/>
      <c r="AB275" s="628"/>
      <c r="AC275" s="628"/>
      <c r="AD275" s="628"/>
      <c r="AE275" s="628"/>
      <c r="AF275" s="628"/>
      <c r="AG275" s="628"/>
      <c r="AH275" s="629"/>
      <c r="AI275" s="98"/>
      <c r="AK275" s="448"/>
      <c r="AL275" s="448"/>
      <c r="AM275" s="448"/>
      <c r="AN275" s="448"/>
    </row>
    <row r="276" spans="2:40" ht="13.5" customHeight="1" thickBot="1">
      <c r="B276" s="96"/>
      <c r="C276" s="174"/>
      <c r="D276" s="661" t="s">
        <v>251</v>
      </c>
      <c r="E276" s="662"/>
      <c r="F276" s="662"/>
      <c r="G276" s="662"/>
      <c r="H276" s="662"/>
      <c r="I276" s="662"/>
      <c r="J276" s="662"/>
      <c r="K276" s="662"/>
      <c r="L276" s="662"/>
      <c r="M276" s="662"/>
      <c r="N276" s="662"/>
      <c r="O276" s="662"/>
      <c r="P276" s="662"/>
      <c r="Q276" s="662"/>
      <c r="R276" s="662"/>
      <c r="S276" s="663"/>
      <c r="T276" s="947" t="s">
        <v>205</v>
      </c>
      <c r="U276" s="948"/>
      <c r="V276" s="948"/>
      <c r="W276" s="948"/>
      <c r="X276" s="948"/>
      <c r="Y276" s="948"/>
      <c r="Z276" s="948"/>
      <c r="AA276" s="948"/>
      <c r="AB276" s="948"/>
      <c r="AC276" s="948"/>
      <c r="AD276" s="948"/>
      <c r="AE276" s="948"/>
      <c r="AF276" s="555" t="s">
        <v>348</v>
      </c>
      <c r="AG276" s="798"/>
      <c r="AH276" s="799"/>
      <c r="AI276" s="112"/>
      <c r="AK276" s="448"/>
      <c r="AL276" s="448"/>
      <c r="AM276" s="448"/>
      <c r="AN276" s="448"/>
    </row>
    <row r="277" spans="2:40" ht="36" customHeight="1" thickBot="1">
      <c r="B277" s="96"/>
      <c r="C277" s="933"/>
      <c r="D277" s="664"/>
      <c r="E277" s="665"/>
      <c r="F277" s="665"/>
      <c r="G277" s="665"/>
      <c r="H277" s="665"/>
      <c r="I277" s="665"/>
      <c r="J277" s="665"/>
      <c r="K277" s="665"/>
      <c r="L277" s="665"/>
      <c r="M277" s="665"/>
      <c r="N277" s="665"/>
      <c r="O277" s="665"/>
      <c r="P277" s="665"/>
      <c r="Q277" s="665"/>
      <c r="R277" s="665"/>
      <c r="S277" s="666"/>
      <c r="T277" s="631" t="s">
        <v>400</v>
      </c>
      <c r="U277" s="596"/>
      <c r="V277" s="596"/>
      <c r="W277" s="632"/>
      <c r="X277" s="631" t="s">
        <v>401</v>
      </c>
      <c r="Y277" s="596"/>
      <c r="Z277" s="596"/>
      <c r="AA277" s="632"/>
      <c r="AB277" s="631" t="s">
        <v>449</v>
      </c>
      <c r="AC277" s="596"/>
      <c r="AD277" s="596"/>
      <c r="AE277" s="596"/>
      <c r="AF277" s="943"/>
      <c r="AG277" s="944"/>
      <c r="AH277" s="945"/>
      <c r="AI277" s="112"/>
      <c r="AK277" s="448"/>
      <c r="AL277" s="448"/>
      <c r="AM277" s="448"/>
      <c r="AN277" s="448"/>
    </row>
    <row r="278" spans="2:40" ht="11.25" customHeight="1">
      <c r="B278" s="96"/>
      <c r="C278" s="960"/>
      <c r="D278" s="3" t="s">
        <v>369</v>
      </c>
      <c r="E278" s="4"/>
      <c r="F278" s="385">
        <f>IF(AND(AND(D279="",OR(T279&lt;&gt;"",X279&lt;&gt;"",AB279&lt;&gt;"",AF279&lt;&gt;"")),OR(AND($I$6=$BD$12,$F$320&lt;&gt;""),$I$6=$BD$11)),"!!!","")</f>
      </c>
      <c r="G278" s="6"/>
      <c r="H278" s="6"/>
      <c r="I278" s="6"/>
      <c r="J278" s="6"/>
      <c r="K278" s="6"/>
      <c r="L278" s="6"/>
      <c r="M278" s="6"/>
      <c r="N278" s="6"/>
      <c r="O278" s="6"/>
      <c r="P278" s="6"/>
      <c r="Q278" s="6"/>
      <c r="R278" s="6"/>
      <c r="S278" s="6"/>
      <c r="T278" s="228" t="s">
        <v>370</v>
      </c>
      <c r="U278" s="229"/>
      <c r="V278" s="57">
        <f>IF(AND(AND(OR(D279&lt;&gt;"",X279&lt;&gt;"",AB279&lt;&gt;"",AF279&lt;&gt;""),T279=""),OR(AND($I$6=$BD$12,$F$320&lt;&gt;""),$I$6=$BD$11)),"!!!","")</f>
      </c>
      <c r="W278" s="247"/>
      <c r="X278" s="3" t="s">
        <v>371</v>
      </c>
      <c r="Y278" s="129"/>
      <c r="Z278" s="384">
        <f>IF(AND(AND(OR(D279&lt;&gt;"",T279&lt;&gt;"",AB279&lt;&gt;"",AF279&lt;&gt;""),X279=""),OR(AND($I$6=$BD$12,$F$320&lt;&gt;""),$I$6=$BD$11)),"!!!","")</f>
      </c>
      <c r="AA278" s="229"/>
      <c r="AB278" s="3" t="s">
        <v>372</v>
      </c>
      <c r="AC278" s="229"/>
      <c r="AD278" s="384">
        <f>IF(AND(AND(OR(D279&lt;&gt;"",T279&lt;&gt;"",X279&lt;&gt;"",AF279&lt;&gt;""),AB279=""),OR(AND($I$6=$BD$12,$F$320&lt;&gt;""),$I$6=$BD$11)),"!!!","")</f>
      </c>
      <c r="AE278" s="229"/>
      <c r="AF278" s="3" t="s">
        <v>373</v>
      </c>
      <c r="AG278" s="4"/>
      <c r="AH278" s="386">
        <f>IF(AND(AND(OR(D279&lt;&gt;"",T279&lt;&gt;"",X279&lt;&gt;"",AB279&lt;&gt;""),AF279=""),OR(AND($I$6=$BD$12,$F$320&lt;&gt;""),$I$6=$BD$11)),"!!!","")</f>
      </c>
      <c r="AI278" s="14"/>
      <c r="AK278" s="436"/>
      <c r="AL278" s="448"/>
      <c r="AM278" s="448"/>
      <c r="AN278" s="448"/>
    </row>
    <row r="279" spans="2:40" ht="24" customHeight="1" thickBot="1">
      <c r="B279" s="96"/>
      <c r="C279" s="960"/>
      <c r="D279" s="670"/>
      <c r="E279" s="671"/>
      <c r="F279" s="671"/>
      <c r="G279" s="671"/>
      <c r="H279" s="671"/>
      <c r="I279" s="671"/>
      <c r="J279" s="671"/>
      <c r="K279" s="671"/>
      <c r="L279" s="671"/>
      <c r="M279" s="671"/>
      <c r="N279" s="671"/>
      <c r="O279" s="671"/>
      <c r="P279" s="671"/>
      <c r="Q279" s="671"/>
      <c r="R279" s="671"/>
      <c r="S279" s="672"/>
      <c r="T279" s="643"/>
      <c r="U279" s="644"/>
      <c r="V279" s="644"/>
      <c r="W279" s="645"/>
      <c r="X279" s="643"/>
      <c r="Y279" s="644"/>
      <c r="Z279" s="644"/>
      <c r="AA279" s="645"/>
      <c r="AB279" s="678"/>
      <c r="AC279" s="679"/>
      <c r="AD279" s="679"/>
      <c r="AE279" s="680"/>
      <c r="AF279" s="675"/>
      <c r="AG279" s="676"/>
      <c r="AH279" s="677"/>
      <c r="AI279" s="249"/>
      <c r="AK279" s="436"/>
      <c r="AL279" s="448"/>
      <c r="AM279" s="448"/>
      <c r="AN279" s="448"/>
    </row>
    <row r="280" spans="2:40" ht="11.25" customHeight="1">
      <c r="B280" s="96"/>
      <c r="C280" s="960"/>
      <c r="D280" s="3" t="s">
        <v>374</v>
      </c>
      <c r="E280" s="4"/>
      <c r="F280" s="385">
        <f>IF(AND(AND(D281="",OR(T281&lt;&gt;"",X281&lt;&gt;"",AB281&lt;&gt;"",AF281&lt;&gt;"")),OR(AND($I$6=$BD$12,$F$320&lt;&gt;""),$I$6=$BD$11)),"!!!","")</f>
      </c>
      <c r="G280" s="6"/>
      <c r="H280" s="6"/>
      <c r="I280" s="6"/>
      <c r="J280" s="6"/>
      <c r="K280" s="6"/>
      <c r="L280" s="6"/>
      <c r="M280" s="6"/>
      <c r="N280" s="6"/>
      <c r="O280" s="6"/>
      <c r="P280" s="6"/>
      <c r="Q280" s="6"/>
      <c r="R280" s="6"/>
      <c r="S280" s="6"/>
      <c r="T280" s="3" t="s">
        <v>375</v>
      </c>
      <c r="U280" s="4"/>
      <c r="V280" s="57">
        <f>IF(AND(AND(OR(D281&lt;&gt;"",X281&lt;&gt;"",AB281&lt;&gt;"",AF281&lt;&gt;""),T281=""),OR(AND($I$6=$BD$12,$F$320&lt;&gt;""),$I$6=$BD$11)),"!!!","")</f>
      </c>
      <c r="W280" s="7"/>
      <c r="X280" s="3" t="s">
        <v>376</v>
      </c>
      <c r="Y280" s="164"/>
      <c r="Z280" s="384">
        <f>IF(AND(AND(OR(D281&lt;&gt;"",T281&lt;&gt;"",AB281&lt;&gt;"",AF281&lt;&gt;""),X281=""),OR(AND($I$6=$BD$12,$F$320&lt;&gt;""),$I$6=$BD$11)),"!!!","")</f>
      </c>
      <c r="AA280" s="5"/>
      <c r="AB280" s="3" t="s">
        <v>377</v>
      </c>
      <c r="AC280" s="4"/>
      <c r="AD280" s="384">
        <f>IF(AND(AND(OR(D281&lt;&gt;"",T281&lt;&gt;"",X281&lt;&gt;"",AF281&lt;&gt;""),AB281=""),OR(AND($I$6=$BD$12,$F$320&lt;&gt;""),$I$6=$BD$11)),"!!!","")</f>
      </c>
      <c r="AE280" s="4"/>
      <c r="AF280" s="3" t="s">
        <v>378</v>
      </c>
      <c r="AG280" s="4"/>
      <c r="AH280" s="386">
        <f>IF(AND(AND(OR(D281&lt;&gt;"",T281&lt;&gt;"",X281&lt;&gt;"",AB281&lt;&gt;""),AF281=""),OR(AND($I$6=$BD$12,$F$320&lt;&gt;""),$I$6=$BD$11)),"!!!","")</f>
      </c>
      <c r="AI280" s="14"/>
      <c r="AK280" s="436"/>
      <c r="AL280" s="448"/>
      <c r="AM280" s="448"/>
      <c r="AN280" s="448"/>
    </row>
    <row r="281" spans="2:40" ht="24" customHeight="1" thickBot="1">
      <c r="B281" s="96"/>
      <c r="C281" s="960"/>
      <c r="D281" s="670"/>
      <c r="E281" s="671"/>
      <c r="F281" s="671"/>
      <c r="G281" s="671"/>
      <c r="H281" s="671"/>
      <c r="I281" s="671"/>
      <c r="J281" s="671"/>
      <c r="K281" s="671"/>
      <c r="L281" s="671"/>
      <c r="M281" s="671"/>
      <c r="N281" s="671"/>
      <c r="O281" s="671"/>
      <c r="P281" s="671"/>
      <c r="Q281" s="671"/>
      <c r="R281" s="671"/>
      <c r="S281" s="672"/>
      <c r="T281" s="643"/>
      <c r="U281" s="644"/>
      <c r="V281" s="644"/>
      <c r="W281" s="645"/>
      <c r="X281" s="643"/>
      <c r="Y281" s="644"/>
      <c r="Z281" s="644"/>
      <c r="AA281" s="645"/>
      <c r="AB281" s="678"/>
      <c r="AC281" s="679"/>
      <c r="AD281" s="679"/>
      <c r="AE281" s="680"/>
      <c r="AF281" s="675"/>
      <c r="AG281" s="676"/>
      <c r="AH281" s="677"/>
      <c r="AI281" s="249"/>
      <c r="AK281" s="436"/>
      <c r="AL281" s="448"/>
      <c r="AM281" s="448"/>
      <c r="AN281" s="448"/>
    </row>
    <row r="282" spans="2:40" ht="12" customHeight="1">
      <c r="B282" s="96"/>
      <c r="C282" s="960"/>
      <c r="D282" s="3" t="s">
        <v>379</v>
      </c>
      <c r="E282" s="4"/>
      <c r="F282" s="385">
        <f>IF(AND(AND(D283="",OR(T283&lt;&gt;"",X283&lt;&gt;"",AB283&lt;&gt;"",AF283&lt;&gt;"")),OR(AND($I$6=$BD$12,$F$320&lt;&gt;""),$I$6=$BD$11)),"!!!","")</f>
      </c>
      <c r="G282" s="6"/>
      <c r="H282" s="6"/>
      <c r="I282" s="6"/>
      <c r="J282" s="6"/>
      <c r="K282" s="6"/>
      <c r="L282" s="6"/>
      <c r="M282" s="6"/>
      <c r="N282" s="6"/>
      <c r="O282" s="6"/>
      <c r="P282" s="6"/>
      <c r="Q282" s="6"/>
      <c r="R282" s="6"/>
      <c r="S282" s="6"/>
      <c r="T282" s="3" t="s">
        <v>380</v>
      </c>
      <c r="U282" s="4"/>
      <c r="V282" s="57">
        <f>IF(AND(AND(OR(D283&lt;&gt;"",X283&lt;&gt;"",AB283&lt;&gt;"",AF283&lt;&gt;""),T283=""),OR(AND($I$6=$BD$12,$F$320&lt;&gt;""),$I$6=$BD$11)),"!!!","")</f>
      </c>
      <c r="W282" s="7"/>
      <c r="X282" s="228" t="s">
        <v>381</v>
      </c>
      <c r="Y282" s="129"/>
      <c r="Z282" s="384">
        <f>IF(AND(AND(OR(D283&lt;&gt;"",T283&lt;&gt;"",AB283&lt;&gt;"",AF283&lt;&gt;""),X283=""),OR(AND($I$6=$BD$12,$F$320&lt;&gt;""),$I$6=$BD$11)),"!!!","")</f>
      </c>
      <c r="AA282" s="229"/>
      <c r="AB282" s="3" t="s">
        <v>382</v>
      </c>
      <c r="AC282" s="4"/>
      <c r="AD282" s="384">
        <f>IF(AND(AND(OR(D283&lt;&gt;"",T283&lt;&gt;"",X283&lt;&gt;"",AF283&lt;&gt;""),AB283=""),OR(AND($I$6=$BD$12,$F$320&lt;&gt;""),$I$6=$BD$11)),"!!!","")</f>
      </c>
      <c r="AE282" s="4"/>
      <c r="AF282" s="3" t="s">
        <v>383</v>
      </c>
      <c r="AG282" s="4"/>
      <c r="AH282" s="386">
        <f>IF(AND(AND(OR(D283&lt;&gt;"",T283&lt;&gt;"",X283&lt;&gt;"",AB283&lt;&gt;""),AF283=""),OR(AND($I$6=$BD$12,$F$320&lt;&gt;""),$I$6=$BD$11)),"!!!","")</f>
      </c>
      <c r="AI282" s="14"/>
      <c r="AK282" s="436"/>
      <c r="AL282" s="448"/>
      <c r="AM282" s="448"/>
      <c r="AN282" s="448"/>
    </row>
    <row r="283" spans="2:40" ht="24" customHeight="1" thickBot="1">
      <c r="B283" s="96"/>
      <c r="C283" s="960"/>
      <c r="D283" s="670"/>
      <c r="E283" s="671"/>
      <c r="F283" s="671"/>
      <c r="G283" s="671"/>
      <c r="H283" s="671"/>
      <c r="I283" s="671"/>
      <c r="J283" s="671"/>
      <c r="K283" s="671"/>
      <c r="L283" s="671"/>
      <c r="M283" s="671"/>
      <c r="N283" s="671"/>
      <c r="O283" s="671"/>
      <c r="P283" s="671"/>
      <c r="Q283" s="671"/>
      <c r="R283" s="671"/>
      <c r="S283" s="672"/>
      <c r="T283" s="643"/>
      <c r="U283" s="644"/>
      <c r="V283" s="644"/>
      <c r="W283" s="645"/>
      <c r="X283" s="643"/>
      <c r="Y283" s="644"/>
      <c r="Z283" s="644"/>
      <c r="AA283" s="645"/>
      <c r="AB283" s="678"/>
      <c r="AC283" s="679"/>
      <c r="AD283" s="679"/>
      <c r="AE283" s="680"/>
      <c r="AF283" s="675"/>
      <c r="AG283" s="676"/>
      <c r="AH283" s="677"/>
      <c r="AI283" s="249"/>
      <c r="AK283" s="436"/>
      <c r="AL283" s="448"/>
      <c r="AM283" s="448"/>
      <c r="AN283" s="448"/>
    </row>
    <row r="284" spans="2:40" ht="9.75" customHeight="1">
      <c r="B284" s="96"/>
      <c r="C284" s="960"/>
      <c r="D284" s="613" t="s">
        <v>263</v>
      </c>
      <c r="E284" s="614"/>
      <c r="F284" s="614"/>
      <c r="G284" s="614"/>
      <c r="H284" s="614"/>
      <c r="I284" s="614"/>
      <c r="J284" s="614"/>
      <c r="K284" s="614"/>
      <c r="L284" s="614"/>
      <c r="M284" s="614"/>
      <c r="N284" s="614"/>
      <c r="O284" s="614"/>
      <c r="P284" s="614"/>
      <c r="Q284" s="614"/>
      <c r="R284" s="614"/>
      <c r="S284" s="614"/>
      <c r="T284" s="614"/>
      <c r="U284" s="614"/>
      <c r="V284" s="614"/>
      <c r="W284" s="614"/>
      <c r="X284" s="614"/>
      <c r="Y284" s="614"/>
      <c r="Z284" s="614"/>
      <c r="AA284" s="614"/>
      <c r="AB284" s="614"/>
      <c r="AC284" s="614"/>
      <c r="AD284" s="614"/>
      <c r="AE284" s="615"/>
      <c r="AF284" s="3" t="s">
        <v>384</v>
      </c>
      <c r="AG284" s="202"/>
      <c r="AH284" s="250"/>
      <c r="AI284" s="13"/>
      <c r="AK284" s="448"/>
      <c r="AL284" s="448"/>
      <c r="AM284" s="448"/>
      <c r="AN284" s="448"/>
    </row>
    <row r="285" spans="2:40" ht="16.5" customHeight="1" thickBot="1">
      <c r="B285" s="96"/>
      <c r="C285" s="934"/>
      <c r="D285" s="616"/>
      <c r="E285" s="616"/>
      <c r="F285" s="616"/>
      <c r="G285" s="616"/>
      <c r="H285" s="616"/>
      <c r="I285" s="616"/>
      <c r="J285" s="616"/>
      <c r="K285" s="616"/>
      <c r="L285" s="616"/>
      <c r="M285" s="616"/>
      <c r="N285" s="616"/>
      <c r="O285" s="616"/>
      <c r="P285" s="616"/>
      <c r="Q285" s="616"/>
      <c r="R285" s="616"/>
      <c r="S285" s="616"/>
      <c r="T285" s="616"/>
      <c r="U285" s="616"/>
      <c r="V285" s="616"/>
      <c r="W285" s="616"/>
      <c r="X285" s="616"/>
      <c r="Y285" s="616"/>
      <c r="Z285" s="616"/>
      <c r="AA285" s="616"/>
      <c r="AB285" s="616"/>
      <c r="AC285" s="616"/>
      <c r="AD285" s="616"/>
      <c r="AE285" s="617"/>
      <c r="AF285" s="701">
        <f>IF(AND(AF279="",AF281="",AF283=""),"",ROUND(SUM(AF279,AF281,AF283),0))</f>
      </c>
      <c r="AG285" s="929"/>
      <c r="AH285" s="930"/>
      <c r="AI285" s="251"/>
      <c r="AK285" s="448"/>
      <c r="AL285" s="448"/>
      <c r="AM285" s="448"/>
      <c r="AN285" s="448"/>
    </row>
    <row r="286" spans="2:40" ht="13.5" thickBot="1">
      <c r="B286" s="96"/>
      <c r="C286" s="170" t="s">
        <v>429</v>
      </c>
      <c r="D286" s="893" t="s">
        <v>265</v>
      </c>
      <c r="E286" s="596"/>
      <c r="F286" s="596"/>
      <c r="G286" s="596"/>
      <c r="H286" s="596"/>
      <c r="I286" s="596"/>
      <c r="J286" s="596"/>
      <c r="K286" s="596"/>
      <c r="L286" s="596"/>
      <c r="M286" s="596"/>
      <c r="N286" s="596"/>
      <c r="O286" s="596"/>
      <c r="P286" s="596"/>
      <c r="Q286" s="596"/>
      <c r="R286" s="596"/>
      <c r="S286" s="596"/>
      <c r="T286" s="596"/>
      <c r="U286" s="596"/>
      <c r="V286" s="596"/>
      <c r="W286" s="596"/>
      <c r="X286" s="596"/>
      <c r="Y286" s="596"/>
      <c r="Z286" s="596"/>
      <c r="AA286" s="596"/>
      <c r="AB286" s="596"/>
      <c r="AC286" s="596"/>
      <c r="AD286" s="596"/>
      <c r="AE286" s="596"/>
      <c r="AF286" s="596"/>
      <c r="AG286" s="596"/>
      <c r="AH286" s="632"/>
      <c r="AI286" s="12"/>
      <c r="AK286" s="448"/>
      <c r="AL286" s="448"/>
      <c r="AM286" s="448"/>
      <c r="AN286" s="448"/>
    </row>
    <row r="287" spans="2:40" ht="14.25" customHeight="1" thickBot="1">
      <c r="B287" s="96"/>
      <c r="C287" s="174"/>
      <c r="D287" s="894" t="s">
        <v>266</v>
      </c>
      <c r="E287" s="596"/>
      <c r="F287" s="596"/>
      <c r="G287" s="596"/>
      <c r="H287" s="596"/>
      <c r="I287" s="596"/>
      <c r="J287" s="596"/>
      <c r="K287" s="596"/>
      <c r="L287" s="596"/>
      <c r="M287" s="596"/>
      <c r="N287" s="596"/>
      <c r="O287" s="596"/>
      <c r="P287" s="596"/>
      <c r="Q287" s="596"/>
      <c r="R287" s="596"/>
      <c r="S287" s="596"/>
      <c r="T287" s="596"/>
      <c r="U287" s="596"/>
      <c r="V287" s="596"/>
      <c r="W287" s="596"/>
      <c r="X287" s="596"/>
      <c r="Y287" s="596"/>
      <c r="Z287" s="596"/>
      <c r="AA287" s="596"/>
      <c r="AB287" s="596"/>
      <c r="AC287" s="596"/>
      <c r="AD287" s="596"/>
      <c r="AE287" s="596"/>
      <c r="AF287" s="596"/>
      <c r="AG287" s="596"/>
      <c r="AH287" s="632"/>
      <c r="AI287" s="12"/>
      <c r="AK287" s="448"/>
      <c r="AL287" s="448"/>
      <c r="AM287" s="448"/>
      <c r="AN287" s="448"/>
    </row>
    <row r="288" spans="2:40" ht="13.5" customHeight="1" thickBot="1">
      <c r="B288" s="96"/>
      <c r="C288" s="174"/>
      <c r="D288" s="661" t="s">
        <v>251</v>
      </c>
      <c r="E288" s="662"/>
      <c r="F288" s="662"/>
      <c r="G288" s="662"/>
      <c r="H288" s="662"/>
      <c r="I288" s="662"/>
      <c r="J288" s="662"/>
      <c r="K288" s="662"/>
      <c r="L288" s="662"/>
      <c r="M288" s="662"/>
      <c r="N288" s="662"/>
      <c r="O288" s="662"/>
      <c r="P288" s="662"/>
      <c r="Q288" s="662"/>
      <c r="R288" s="662"/>
      <c r="S288" s="663"/>
      <c r="T288" s="947" t="s">
        <v>205</v>
      </c>
      <c r="U288" s="948"/>
      <c r="V288" s="948"/>
      <c r="W288" s="948"/>
      <c r="X288" s="948"/>
      <c r="Y288" s="948"/>
      <c r="Z288" s="948"/>
      <c r="AA288" s="948"/>
      <c r="AB288" s="948"/>
      <c r="AC288" s="948"/>
      <c r="AD288" s="948"/>
      <c r="AE288" s="948"/>
      <c r="AF288" s="555" t="s">
        <v>348</v>
      </c>
      <c r="AG288" s="798"/>
      <c r="AH288" s="799"/>
      <c r="AI288" s="112"/>
      <c r="AK288" s="448"/>
      <c r="AL288" s="448"/>
      <c r="AM288" s="448"/>
      <c r="AN288" s="448"/>
    </row>
    <row r="289" spans="2:40" ht="36" customHeight="1" thickBot="1">
      <c r="B289" s="96"/>
      <c r="C289" s="174"/>
      <c r="D289" s="664"/>
      <c r="E289" s="665"/>
      <c r="F289" s="665"/>
      <c r="G289" s="665"/>
      <c r="H289" s="665"/>
      <c r="I289" s="665"/>
      <c r="J289" s="665"/>
      <c r="K289" s="665"/>
      <c r="L289" s="665"/>
      <c r="M289" s="665"/>
      <c r="N289" s="665"/>
      <c r="O289" s="665"/>
      <c r="P289" s="665"/>
      <c r="Q289" s="665"/>
      <c r="R289" s="665"/>
      <c r="S289" s="666"/>
      <c r="T289" s="631" t="s">
        <v>400</v>
      </c>
      <c r="U289" s="596"/>
      <c r="V289" s="596"/>
      <c r="W289" s="632"/>
      <c r="X289" s="631" t="s">
        <v>401</v>
      </c>
      <c r="Y289" s="596"/>
      <c r="Z289" s="596"/>
      <c r="AA289" s="632"/>
      <c r="AB289" s="631" t="s">
        <v>449</v>
      </c>
      <c r="AC289" s="596"/>
      <c r="AD289" s="596"/>
      <c r="AE289" s="596"/>
      <c r="AF289" s="943"/>
      <c r="AG289" s="944"/>
      <c r="AH289" s="945"/>
      <c r="AI289" s="112"/>
      <c r="AK289" s="448"/>
      <c r="AL289" s="448"/>
      <c r="AM289" s="448"/>
      <c r="AN289" s="448"/>
    </row>
    <row r="290" spans="2:40" ht="10.5" customHeight="1">
      <c r="B290" s="96"/>
      <c r="C290" s="174"/>
      <c r="D290" s="3" t="s">
        <v>385</v>
      </c>
      <c r="E290" s="4"/>
      <c r="F290" s="385">
        <f>IF(AND(AND(D291="",OR(T291&lt;&gt;"",X291&lt;&gt;"",AB291&lt;&gt;"",AF291&lt;&gt;"")),OR(AND($I$6=$BD$12,$F$320&lt;&gt;""),$I$6=$BD$11)),"!!!","")</f>
      </c>
      <c r="G290" s="6"/>
      <c r="H290" s="6"/>
      <c r="I290" s="6"/>
      <c r="J290" s="6"/>
      <c r="K290" s="6"/>
      <c r="L290" s="6"/>
      <c r="M290" s="6"/>
      <c r="N290" s="6"/>
      <c r="O290" s="6"/>
      <c r="P290" s="6"/>
      <c r="Q290" s="6"/>
      <c r="R290" s="6"/>
      <c r="S290" s="6"/>
      <c r="T290" s="228" t="s">
        <v>386</v>
      </c>
      <c r="U290" s="229"/>
      <c r="V290" s="57">
        <f>IF(AND(AND(OR(D291&lt;&gt;"",X291&lt;&gt;"",AB291&lt;&gt;"",AF291&lt;&gt;""),T291=""),OR(AND($I$6=$BD$12,$F$320&lt;&gt;""),$I$6=$BD$11)),"!!!","")</f>
      </c>
      <c r="W290" s="247"/>
      <c r="X290" s="3" t="s">
        <v>387</v>
      </c>
      <c r="Y290" s="129"/>
      <c r="Z290" s="384">
        <f>IF(AND(AND(OR(D291&lt;&gt;"",T291&lt;&gt;"",AB291&lt;&gt;"",AF291&lt;&gt;""),X291=""),OR(AND($I$6=$BD$12,$F$320&lt;&gt;""),$I$6=$BD$11)),"!!!","")</f>
      </c>
      <c r="AA290" s="229"/>
      <c r="AB290" s="3" t="s">
        <v>450</v>
      </c>
      <c r="AC290" s="229"/>
      <c r="AD290" s="384">
        <f>IF(AND(AND(OR(D291&lt;&gt;"",T291&lt;&gt;"",X291&lt;&gt;"",AF291&lt;&gt;""),AB291=""),OR(AND($I$6=$BD$12,$F$320&lt;&gt;""),$I$6=$BD$11)),"!!!","")</f>
      </c>
      <c r="AE290" s="229"/>
      <c r="AF290" s="3" t="s">
        <v>451</v>
      </c>
      <c r="AG290" s="4"/>
      <c r="AH290" s="386">
        <f>IF(AND(AND(OR(D291&lt;&gt;"",T291&lt;&gt;"",X291&lt;&gt;"",AB291&lt;&gt;""),AF291=""),OR(AND($I$6=$BD$12,$F$320&lt;&gt;""),$I$6=$BD$11)),"!!!","")</f>
      </c>
      <c r="AI290" s="14"/>
      <c r="AK290" s="436"/>
      <c r="AL290" s="448"/>
      <c r="AM290" s="448"/>
      <c r="AN290" s="448"/>
    </row>
    <row r="291" spans="2:40" ht="41.25" customHeight="1" thickBot="1">
      <c r="B291" s="96"/>
      <c r="C291" s="174"/>
      <c r="D291" s="921"/>
      <c r="E291" s="922"/>
      <c r="F291" s="922"/>
      <c r="G291" s="922"/>
      <c r="H291" s="922"/>
      <c r="I291" s="922"/>
      <c r="J291" s="922"/>
      <c r="K291" s="922"/>
      <c r="L291" s="922"/>
      <c r="M291" s="922"/>
      <c r="N291" s="922"/>
      <c r="O291" s="922"/>
      <c r="P291" s="922"/>
      <c r="Q291" s="922"/>
      <c r="R291" s="922"/>
      <c r="S291" s="923"/>
      <c r="T291" s="643"/>
      <c r="U291" s="644"/>
      <c r="V291" s="644"/>
      <c r="W291" s="645"/>
      <c r="X291" s="643"/>
      <c r="Y291" s="644"/>
      <c r="Z291" s="644"/>
      <c r="AA291" s="645"/>
      <c r="AB291" s="684"/>
      <c r="AC291" s="685"/>
      <c r="AD291" s="685"/>
      <c r="AE291" s="686"/>
      <c r="AF291" s="675"/>
      <c r="AG291" s="676"/>
      <c r="AH291" s="677"/>
      <c r="AI291" s="249"/>
      <c r="AK291" s="436"/>
      <c r="AL291" s="448"/>
      <c r="AM291" s="448"/>
      <c r="AN291" s="448"/>
    </row>
    <row r="292" spans="2:41" ht="10.5" customHeight="1">
      <c r="B292" s="96"/>
      <c r="C292" s="174"/>
      <c r="D292" s="3" t="s">
        <v>452</v>
      </c>
      <c r="E292" s="4"/>
      <c r="F292" s="385">
        <f>IF(AND(AND(D293="",OR(T293&lt;&gt;"",X293&lt;&gt;"",AB293&lt;&gt;"",AF293&lt;&gt;"")),OR(AND($I$6=$BD$12,$F$320&lt;&gt;""),$I$6=$BD$11)),"!!!","")</f>
      </c>
      <c r="G292" s="6"/>
      <c r="H292" s="6"/>
      <c r="I292" s="6"/>
      <c r="J292" s="6"/>
      <c r="K292" s="6"/>
      <c r="L292" s="6"/>
      <c r="M292" s="6"/>
      <c r="N292" s="6"/>
      <c r="O292" s="6"/>
      <c r="P292" s="6"/>
      <c r="Q292" s="6"/>
      <c r="R292" s="6"/>
      <c r="S292" s="6"/>
      <c r="T292" s="3" t="s">
        <v>453</v>
      </c>
      <c r="U292" s="4"/>
      <c r="V292" s="57">
        <f>IF(AND(AND(OR(D293&lt;&gt;"",X293&lt;&gt;"",AB293&lt;&gt;"",AF293&lt;&gt;""),T293=""),OR(AND($I$6=$BD$12,$F$320&lt;&gt;""),$I$6=$BD$11)),"!!!","")</f>
      </c>
      <c r="W292" s="7"/>
      <c r="X292" s="3" t="s">
        <v>454</v>
      </c>
      <c r="Y292" s="164"/>
      <c r="Z292" s="384">
        <f>IF(AND(AND(OR(D293&lt;&gt;"",T293&lt;&gt;"",AB293&lt;&gt;"",AF293&lt;&gt;""),X293=""),OR(AND($I$6=$BD$12,$F$320&lt;&gt;""),$I$6=$BD$11)),"!!!","")</f>
      </c>
      <c r="AA292" s="5"/>
      <c r="AB292" s="3" t="s">
        <v>455</v>
      </c>
      <c r="AC292" s="4"/>
      <c r="AD292" s="384">
        <f>IF(AND(AND(OR(D293&lt;&gt;"",T293&lt;&gt;"",X293&lt;&gt;"",AF293&lt;&gt;""),AB293=""),OR(AND($I$6=$BD$12,$F$320&lt;&gt;""),$I$6=$BD$11)),"!!!","")</f>
      </c>
      <c r="AE292" s="4"/>
      <c r="AF292" s="3" t="s">
        <v>456</v>
      </c>
      <c r="AG292" s="4"/>
      <c r="AH292" s="386">
        <f>IF(AND(AND(OR(D293&lt;&gt;"",T293&lt;&gt;"",X293&lt;&gt;"",AB293&lt;&gt;""),AF293=""),OR(AND($I$6=$BD$12,$F$320&lt;&gt;""),$I$6=$BD$11)),"!!!","")</f>
      </c>
      <c r="AI292" s="14"/>
      <c r="AK292" s="436"/>
      <c r="AL292" s="448"/>
      <c r="AM292" s="448"/>
      <c r="AN292" s="448"/>
      <c r="AO292" s="437">
        <v>0</v>
      </c>
    </row>
    <row r="293" spans="2:41" ht="41.25" customHeight="1" thickBot="1">
      <c r="B293" s="96"/>
      <c r="C293" s="174"/>
      <c r="D293" s="921"/>
      <c r="E293" s="922"/>
      <c r="F293" s="922"/>
      <c r="G293" s="922"/>
      <c r="H293" s="922"/>
      <c r="I293" s="922"/>
      <c r="J293" s="922"/>
      <c r="K293" s="922"/>
      <c r="L293" s="922"/>
      <c r="M293" s="922"/>
      <c r="N293" s="922"/>
      <c r="O293" s="922"/>
      <c r="P293" s="922"/>
      <c r="Q293" s="922"/>
      <c r="R293" s="922"/>
      <c r="S293" s="923"/>
      <c r="T293" s="643"/>
      <c r="U293" s="644"/>
      <c r="V293" s="644"/>
      <c r="W293" s="645"/>
      <c r="X293" s="643"/>
      <c r="Y293" s="644"/>
      <c r="Z293" s="644"/>
      <c r="AA293" s="645"/>
      <c r="AB293" s="684"/>
      <c r="AC293" s="685"/>
      <c r="AD293" s="685"/>
      <c r="AE293" s="686"/>
      <c r="AF293" s="675"/>
      <c r="AG293" s="676"/>
      <c r="AH293" s="677"/>
      <c r="AI293" s="249"/>
      <c r="AK293" s="436"/>
      <c r="AL293" s="448"/>
      <c r="AM293" s="448"/>
      <c r="AN293" s="448"/>
      <c r="AO293" s="437">
        <v>1</v>
      </c>
    </row>
    <row r="294" spans="2:41" ht="10.5" customHeight="1">
      <c r="B294" s="96"/>
      <c r="C294" s="933"/>
      <c r="D294" s="3" t="s">
        <v>457</v>
      </c>
      <c r="E294" s="4"/>
      <c r="F294" s="385">
        <f>IF(AND(AND(D295="",OR(T295&lt;&gt;"",X295&lt;&gt;"",AB295&lt;&gt;"",AF295&lt;&gt;"")),OR(AND($I$6=$BD$12,$F$320&lt;&gt;""),$I$6=$BD$11)),"!!!","")</f>
      </c>
      <c r="G294" s="6"/>
      <c r="H294" s="6"/>
      <c r="I294" s="6"/>
      <c r="J294" s="6"/>
      <c r="K294" s="6"/>
      <c r="L294" s="6"/>
      <c r="M294" s="6"/>
      <c r="N294" s="6"/>
      <c r="O294" s="6"/>
      <c r="P294" s="6"/>
      <c r="Q294" s="6"/>
      <c r="R294" s="6"/>
      <c r="S294" s="6"/>
      <c r="T294" s="3" t="s">
        <v>458</v>
      </c>
      <c r="U294" s="4"/>
      <c r="V294" s="57">
        <f>IF(AND(AND(OR(D295&lt;&gt;"",X295&lt;&gt;"",AB295&lt;&gt;"",AF295&lt;&gt;""),T295=""),OR(AND($I$6=$BD$12,$F$320&lt;&gt;""),$I$6=$BD$11)),"!!!","")</f>
      </c>
      <c r="W294" s="7"/>
      <c r="X294" s="228" t="s">
        <v>459</v>
      </c>
      <c r="Y294" s="129"/>
      <c r="Z294" s="384">
        <f>IF(AND(AND(OR(D295&lt;&gt;"",T295&lt;&gt;"",AB295&lt;&gt;"",AF295&lt;&gt;""),X295=""),OR(AND($I$6=$BD$12,$F$320&lt;&gt;""),$I$6=$BD$11)),"!!!","")</f>
      </c>
      <c r="AA294" s="229"/>
      <c r="AB294" s="3" t="s">
        <v>460</v>
      </c>
      <c r="AC294" s="4"/>
      <c r="AD294" s="384">
        <f>IF(AND(AND(OR(D295&lt;&gt;"",T295&lt;&gt;"",X295&lt;&gt;"",AF295&lt;&gt;""),AB295=""),OR(AND($I$6=$BD$12,$F$320&lt;&gt;""),$I$6=$BD$11)),"!!!","")</f>
      </c>
      <c r="AE294" s="4"/>
      <c r="AF294" s="3" t="s">
        <v>461</v>
      </c>
      <c r="AG294" s="4"/>
      <c r="AH294" s="386">
        <f>IF(AND(AND(OR(D295&lt;&gt;"",T295&lt;&gt;"",X295&lt;&gt;"",AB295&lt;&gt;""),AF295=""),OR(AND($I$6=$BD$12,$F$320&lt;&gt;""),$I$6=$BD$11)),"!!!","")</f>
      </c>
      <c r="AI294" s="14"/>
      <c r="AK294" s="436"/>
      <c r="AL294" s="448"/>
      <c r="AM294" s="448"/>
      <c r="AN294" s="448"/>
      <c r="AO294" s="437">
        <v>2</v>
      </c>
    </row>
    <row r="295" spans="2:40" ht="41.25" customHeight="1" thickBot="1">
      <c r="B295" s="96"/>
      <c r="C295" s="933"/>
      <c r="D295" s="921"/>
      <c r="E295" s="922"/>
      <c r="F295" s="922"/>
      <c r="G295" s="922"/>
      <c r="H295" s="922"/>
      <c r="I295" s="922"/>
      <c r="J295" s="922"/>
      <c r="K295" s="922"/>
      <c r="L295" s="922"/>
      <c r="M295" s="922"/>
      <c r="N295" s="922"/>
      <c r="O295" s="922"/>
      <c r="P295" s="922"/>
      <c r="Q295" s="922"/>
      <c r="R295" s="922"/>
      <c r="S295" s="923"/>
      <c r="T295" s="643"/>
      <c r="U295" s="644"/>
      <c r="V295" s="644"/>
      <c r="W295" s="645"/>
      <c r="X295" s="643"/>
      <c r="Y295" s="644"/>
      <c r="Z295" s="644"/>
      <c r="AA295" s="645"/>
      <c r="AB295" s="684"/>
      <c r="AC295" s="685"/>
      <c r="AD295" s="685"/>
      <c r="AE295" s="686"/>
      <c r="AF295" s="675"/>
      <c r="AG295" s="676"/>
      <c r="AH295" s="677"/>
      <c r="AI295" s="249"/>
      <c r="AK295" s="436"/>
      <c r="AL295" s="448"/>
      <c r="AM295" s="448"/>
      <c r="AN295" s="448"/>
    </row>
    <row r="296" spans="2:35" ht="9.75" customHeight="1">
      <c r="B296" s="96"/>
      <c r="C296" s="917"/>
      <c r="D296" s="613" t="s">
        <v>263</v>
      </c>
      <c r="E296" s="614"/>
      <c r="F296" s="614"/>
      <c r="G296" s="614"/>
      <c r="H296" s="614"/>
      <c r="I296" s="614"/>
      <c r="J296" s="614"/>
      <c r="K296" s="614"/>
      <c r="L296" s="614"/>
      <c r="M296" s="614"/>
      <c r="N296" s="614"/>
      <c r="O296" s="614"/>
      <c r="P296" s="614"/>
      <c r="Q296" s="614"/>
      <c r="R296" s="614"/>
      <c r="S296" s="614"/>
      <c r="T296" s="614"/>
      <c r="U296" s="614"/>
      <c r="V296" s="614"/>
      <c r="W296" s="614"/>
      <c r="X296" s="614"/>
      <c r="Y296" s="614"/>
      <c r="Z296" s="614"/>
      <c r="AA296" s="614"/>
      <c r="AB296" s="614"/>
      <c r="AC296" s="614"/>
      <c r="AD296" s="614"/>
      <c r="AE296" s="615"/>
      <c r="AF296" s="3" t="s">
        <v>462</v>
      </c>
      <c r="AG296" s="202"/>
      <c r="AH296" s="250"/>
      <c r="AI296" s="13"/>
    </row>
    <row r="297" spans="2:35" ht="16.5" customHeight="1" thickBot="1">
      <c r="B297" s="96"/>
      <c r="C297" s="640"/>
      <c r="D297" s="616"/>
      <c r="E297" s="616"/>
      <c r="F297" s="616"/>
      <c r="G297" s="616"/>
      <c r="H297" s="616"/>
      <c r="I297" s="616"/>
      <c r="J297" s="616"/>
      <c r="K297" s="616"/>
      <c r="L297" s="616"/>
      <c r="M297" s="616"/>
      <c r="N297" s="616"/>
      <c r="O297" s="616"/>
      <c r="P297" s="616"/>
      <c r="Q297" s="616"/>
      <c r="R297" s="616"/>
      <c r="S297" s="616"/>
      <c r="T297" s="616"/>
      <c r="U297" s="616"/>
      <c r="V297" s="616"/>
      <c r="W297" s="616"/>
      <c r="X297" s="616"/>
      <c r="Y297" s="616"/>
      <c r="Z297" s="616"/>
      <c r="AA297" s="616"/>
      <c r="AB297" s="616"/>
      <c r="AC297" s="616"/>
      <c r="AD297" s="616"/>
      <c r="AE297" s="617"/>
      <c r="AF297" s="701">
        <f>IF(AND(AF291="",AF293="",AF295=""),"",ROUND(SUM(AF291,AF293,AF295),0))</f>
      </c>
      <c r="AG297" s="929"/>
      <c r="AH297" s="930"/>
      <c r="AI297" s="251"/>
    </row>
    <row r="298" spans="2:35" ht="19.5" customHeight="1" thickBot="1">
      <c r="B298" s="96"/>
      <c r="C298" s="45" t="s">
        <v>278</v>
      </c>
      <c r="D298" s="627" t="s">
        <v>388</v>
      </c>
      <c r="E298" s="627"/>
      <c r="F298" s="627"/>
      <c r="G298" s="627"/>
      <c r="H298" s="627"/>
      <c r="I298" s="627"/>
      <c r="J298" s="627"/>
      <c r="K298" s="627"/>
      <c r="L298" s="627"/>
      <c r="M298" s="627"/>
      <c r="N298" s="627"/>
      <c r="O298" s="627"/>
      <c r="P298" s="627"/>
      <c r="Q298" s="627"/>
      <c r="R298" s="627"/>
      <c r="S298" s="627"/>
      <c r="T298" s="627"/>
      <c r="U298" s="627"/>
      <c r="V298" s="627"/>
      <c r="W298" s="627"/>
      <c r="X298" s="627"/>
      <c r="Y298" s="627"/>
      <c r="Z298" s="627"/>
      <c r="AA298" s="627"/>
      <c r="AB298" s="627"/>
      <c r="AC298" s="627"/>
      <c r="AD298" s="627"/>
      <c r="AE298" s="627"/>
      <c r="AF298" s="627"/>
      <c r="AG298" s="627"/>
      <c r="AH298" s="690"/>
      <c r="AI298" s="224"/>
    </row>
    <row r="299" spans="2:35" ht="3" customHeight="1">
      <c r="B299" s="96"/>
      <c r="C299" s="69"/>
      <c r="D299" s="252"/>
      <c r="E299" s="225"/>
      <c r="F299" s="225"/>
      <c r="G299" s="225"/>
      <c r="H299" s="225"/>
      <c r="I299" s="225"/>
      <c r="J299" s="225"/>
      <c r="K299" s="225"/>
      <c r="L299" s="225"/>
      <c r="M299" s="225"/>
      <c r="N299" s="225"/>
      <c r="O299" s="225"/>
      <c r="P299" s="225"/>
      <c r="Q299" s="225"/>
      <c r="R299" s="225"/>
      <c r="S299" s="225"/>
      <c r="T299" s="225"/>
      <c r="U299" s="225"/>
      <c r="V299" s="225"/>
      <c r="W299" s="225"/>
      <c r="X299" s="225"/>
      <c r="Y299" s="225"/>
      <c r="Z299" s="225"/>
      <c r="AA299" s="225"/>
      <c r="AB299" s="225"/>
      <c r="AC299" s="225"/>
      <c r="AD299" s="225"/>
      <c r="AE299" s="225"/>
      <c r="AF299" s="225"/>
      <c r="AG299" s="225"/>
      <c r="AH299" s="226"/>
      <c r="AI299" s="253"/>
    </row>
    <row r="300" spans="2:35" ht="12.75" customHeight="1">
      <c r="B300" s="96"/>
      <c r="C300" s="69"/>
      <c r="D300" s="667" t="s">
        <v>801</v>
      </c>
      <c r="E300" s="668"/>
      <c r="F300" s="668"/>
      <c r="G300" s="669"/>
      <c r="H300" s="669"/>
      <c r="I300" s="669"/>
      <c r="J300" s="669"/>
      <c r="K300" s="669"/>
      <c r="L300" s="669"/>
      <c r="M300" s="669"/>
      <c r="N300" s="669"/>
      <c r="O300" s="254">
        <f>IF(AND(P300="",OR(AND($I$6=$BD$12,$P$171&lt;&gt;"",F320&lt;&gt;""),I6=$BD$11,)),"!!!","")</f>
      </c>
      <c r="P300" s="958"/>
      <c r="Q300" s="959"/>
      <c r="R300" s="129"/>
      <c r="U300" s="129"/>
      <c r="V300" s="129"/>
      <c r="W300" s="129"/>
      <c r="X300" s="129"/>
      <c r="Y300" s="129"/>
      <c r="Z300" s="129"/>
      <c r="AA300" s="129"/>
      <c r="AB300" s="129"/>
      <c r="AC300" s="129"/>
      <c r="AD300" s="129"/>
      <c r="AE300" s="129"/>
      <c r="AF300" s="129"/>
      <c r="AG300" s="129"/>
      <c r="AH300" s="108"/>
      <c r="AI300" s="123"/>
    </row>
    <row r="301" spans="2:35" ht="3" customHeight="1">
      <c r="B301" s="96"/>
      <c r="C301" s="69"/>
      <c r="D301" s="255"/>
      <c r="E301" s="256"/>
      <c r="F301" s="256"/>
      <c r="G301" s="257"/>
      <c r="H301" s="257"/>
      <c r="I301" s="257"/>
      <c r="J301" s="257"/>
      <c r="K301" s="257"/>
      <c r="L301" s="257"/>
      <c r="M301" s="257"/>
      <c r="N301" s="257"/>
      <c r="O301" s="257"/>
      <c r="P301" s="258"/>
      <c r="Q301" s="259"/>
      <c r="R301" s="257"/>
      <c r="S301" s="257"/>
      <c r="T301" s="257"/>
      <c r="U301" s="257"/>
      <c r="V301" s="257"/>
      <c r="W301" s="257"/>
      <c r="X301" s="257"/>
      <c r="Y301" s="257"/>
      <c r="Z301" s="257"/>
      <c r="AA301" s="257"/>
      <c r="AB301" s="257"/>
      <c r="AC301" s="257"/>
      <c r="AD301" s="257"/>
      <c r="AE301" s="257"/>
      <c r="AF301" s="257"/>
      <c r="AG301" s="257"/>
      <c r="AH301" s="260"/>
      <c r="AI301" s="261"/>
    </row>
    <row r="302" spans="2:35" ht="9.75" customHeight="1">
      <c r="B302" s="96"/>
      <c r="C302" s="69"/>
      <c r="D302" s="255"/>
      <c r="E302" s="256"/>
      <c r="F302" s="256"/>
      <c r="G302" s="257"/>
      <c r="H302" s="257"/>
      <c r="I302" s="257"/>
      <c r="J302" s="257"/>
      <c r="K302" s="257"/>
      <c r="L302" s="257"/>
      <c r="M302" s="257"/>
      <c r="N302" s="257"/>
      <c r="O302" s="257"/>
      <c r="P302" s="262"/>
      <c r="Q302" s="257"/>
      <c r="R302" s="257"/>
      <c r="S302" s="257"/>
      <c r="T302" s="257"/>
      <c r="U302" s="257"/>
      <c r="V302" s="257"/>
      <c r="W302" s="257"/>
      <c r="X302" s="257"/>
      <c r="Y302" s="257"/>
      <c r="Z302" s="257"/>
      <c r="AA302" s="257"/>
      <c r="AB302" s="257"/>
      <c r="AC302" s="257"/>
      <c r="AD302" s="257"/>
      <c r="AE302" s="257"/>
      <c r="AF302" s="257"/>
      <c r="AG302" s="257"/>
      <c r="AH302" s="260"/>
      <c r="AI302" s="261"/>
    </row>
    <row r="303" spans="2:66" ht="13.5" customHeight="1" thickBot="1">
      <c r="B303" s="96"/>
      <c r="C303" s="70"/>
      <c r="D303" s="156"/>
      <c r="F303" s="263">
        <f>IF(AND(AND(OR(P300=1),S303="",G303=""),OR(AND($I$6=$BD$12,$P$171&lt;&gt;"",F320&lt;&gt;""),I6=$BD$11)),"!!!",IF(AND(AND(G303="",P300=2),OR(AND($I$6=$BD$12,$P$171&lt;&gt;"",F320&lt;&gt;""),I6=$BD$11)),"!!!",""))</f>
      </c>
      <c r="G303" s="264"/>
      <c r="H303" s="184" t="s">
        <v>389</v>
      </c>
      <c r="I303" s="33"/>
      <c r="J303" s="33"/>
      <c r="K303" s="33"/>
      <c r="L303" s="33"/>
      <c r="M303" s="33"/>
      <c r="N303" s="33"/>
      <c r="O303" s="33"/>
      <c r="P303" s="33"/>
      <c r="R303" s="263">
        <f>IF(AND(AND(OR(P300=1),G303="",S303=""),OR(AND($I$6=$BD$12,$P$171&lt;&gt;"",F320&lt;&gt;""),I6=$BD$11)),"!!!",IF(AND(AND(S303="",P300=2),OR(AND($I$6=$BD$12,$P$171&lt;&gt;"",F320&lt;&gt;""),I6=$BD$11)),"!!!",""))</f>
      </c>
      <c r="S303" s="264"/>
      <c r="T303" s="184" t="s">
        <v>390</v>
      </c>
      <c r="U303" s="33"/>
      <c r="V303" s="33"/>
      <c r="W303" s="33"/>
      <c r="X303" s="33"/>
      <c r="Y303" s="33"/>
      <c r="Z303" s="33"/>
      <c r="AA303" s="33"/>
      <c r="AB303" s="33"/>
      <c r="AE303" s="33"/>
      <c r="AF303" s="33"/>
      <c r="AG303" s="33"/>
      <c r="AH303" s="34"/>
      <c r="AI303" s="9"/>
      <c r="BN303" s="265">
        <f>IF(AND(P300="",P300=0),"",IF(AND(P300=1,OR(G303="",G303="ODZNACZ")),"X",IF(AND(P300=1,G303="X"),"",IF(P300=2,"X",""))))</f>
      </c>
    </row>
    <row r="304" spans="2:69" ht="8.25" customHeight="1" thickBot="1">
      <c r="B304" s="96"/>
      <c r="C304" s="220"/>
      <c r="D304" s="266"/>
      <c r="E304" s="267"/>
      <c r="F304" s="267"/>
      <c r="G304" s="268"/>
      <c r="H304" s="268"/>
      <c r="I304" s="268"/>
      <c r="J304" s="268"/>
      <c r="K304" s="268"/>
      <c r="L304" s="268"/>
      <c r="M304" s="268"/>
      <c r="N304" s="268"/>
      <c r="O304" s="268"/>
      <c r="P304" s="268"/>
      <c r="Q304" s="268"/>
      <c r="R304" s="268"/>
      <c r="S304" s="268"/>
      <c r="T304" s="268"/>
      <c r="U304" s="268"/>
      <c r="V304" s="268"/>
      <c r="W304" s="268"/>
      <c r="X304" s="268"/>
      <c r="Y304" s="268"/>
      <c r="Z304" s="268"/>
      <c r="AA304" s="268"/>
      <c r="AB304" s="268"/>
      <c r="AC304" s="268"/>
      <c r="AD304" s="268"/>
      <c r="AE304" s="268"/>
      <c r="AF304" s="268"/>
      <c r="AG304" s="268"/>
      <c r="AH304" s="269"/>
      <c r="AI304" s="261"/>
      <c r="BO304" s="265">
        <f>IF(AND(P300="",P300=0),"",IF(AND(P300=1,OR(S303="",S303="ODZNACZ")),"X",IF(AND(P300=1,S303="X"),"",IF(P300=2,"X",""))))</f>
      </c>
      <c r="BP304" s="182"/>
      <c r="BQ304" s="182"/>
    </row>
    <row r="305" spans="2:35" ht="13.5" thickBot="1">
      <c r="B305" s="96"/>
      <c r="C305" s="916" t="s">
        <v>279</v>
      </c>
      <c r="D305" s="946" t="s">
        <v>280</v>
      </c>
      <c r="E305" s="946"/>
      <c r="F305" s="946"/>
      <c r="G305" s="946"/>
      <c r="H305" s="946"/>
      <c r="I305" s="946"/>
      <c r="J305" s="946"/>
      <c r="K305" s="946"/>
      <c r="L305" s="946"/>
      <c r="M305" s="946"/>
      <c r="N305" s="946"/>
      <c r="O305" s="46"/>
      <c r="P305" s="46"/>
      <c r="Q305" s="46"/>
      <c r="R305" s="46"/>
      <c r="S305" s="46"/>
      <c r="T305" s="46"/>
      <c r="U305" s="46"/>
      <c r="V305" s="46"/>
      <c r="W305" s="46"/>
      <c r="X305" s="46"/>
      <c r="Y305" s="46"/>
      <c r="Z305" s="46"/>
      <c r="AA305" s="46"/>
      <c r="AB305" s="46"/>
      <c r="AC305" s="46"/>
      <c r="AD305" s="46"/>
      <c r="AE305" s="46"/>
      <c r="AF305" s="46"/>
      <c r="AG305" s="46"/>
      <c r="AH305" s="47"/>
      <c r="AI305" s="213"/>
    </row>
    <row r="306" spans="2:86" ht="10.5" customHeight="1">
      <c r="B306" s="96"/>
      <c r="C306" s="917"/>
      <c r="D306" s="26" t="s">
        <v>802</v>
      </c>
      <c r="E306" s="1"/>
      <c r="F306" s="1"/>
      <c r="G306" s="49">
        <f>IF(AND(D307="",OR(AND($I$6=$BD$12,$P$171&lt;&gt;"",F320&lt;&gt;""),I6=$BD$11)),"!!!","")</f>
      </c>
      <c r="H306" s="1"/>
      <c r="I306" s="1"/>
      <c r="J306" s="1"/>
      <c r="K306" s="1"/>
      <c r="L306" s="1"/>
      <c r="M306" s="1"/>
      <c r="N306" s="1"/>
      <c r="O306" s="2"/>
      <c r="P306" s="26" t="s">
        <v>803</v>
      </c>
      <c r="Q306" s="1"/>
      <c r="R306" s="1"/>
      <c r="S306" s="1"/>
      <c r="T306" s="1"/>
      <c r="U306" s="49">
        <f>IF(AND(P307="",OR(AND($I$6=$BD$12,$P$171&lt;&gt;"",F320&lt;&gt;""),I6=$BD$11)),"!!!","")</f>
      </c>
      <c r="V306" s="1"/>
      <c r="W306" s="1"/>
      <c r="X306" s="2"/>
      <c r="Y306" s="26" t="s">
        <v>804</v>
      </c>
      <c r="Z306" s="1"/>
      <c r="AA306" s="1"/>
      <c r="AB306" s="1"/>
      <c r="AC306" s="49">
        <f>IF(AND(D92="",OR(AND($I$6=$BD$12,$P$171&lt;&gt;"",F320&lt;&gt;""),I6=$BD$11)),"!!!","")</f>
      </c>
      <c r="AD306" s="1"/>
      <c r="AE306" s="1"/>
      <c r="AF306" s="1"/>
      <c r="AG306" s="1"/>
      <c r="AH306" s="2"/>
      <c r="AI306" s="12"/>
      <c r="BD306" s="52" t="s">
        <v>322</v>
      </c>
      <c r="BE306" s="26"/>
      <c r="BF306" s="43"/>
      <c r="BG306" s="49">
        <f>IF(OR(AND($I$6=$BD$12,$P$171&lt;&gt;"",BF563&lt;&gt;""),AND(BI233=$BD$11,BD307="")),"!!!","")</f>
      </c>
      <c r="BH306" s="1"/>
      <c r="BI306" s="1"/>
      <c r="BJ306" s="1"/>
      <c r="BK306" s="1"/>
      <c r="BL306" s="1"/>
      <c r="BM306" s="1"/>
      <c r="BN306" s="1"/>
      <c r="BO306" s="2"/>
      <c r="BP306" s="26" t="s">
        <v>323</v>
      </c>
      <c r="BQ306" s="1"/>
      <c r="BR306" s="1"/>
      <c r="BS306" s="1"/>
      <c r="BT306" s="1"/>
      <c r="BU306" s="49">
        <f>IF(OR(AND($I$6=$BD$12,$P$171&lt;&gt;"",BF563&lt;&gt;""),AND(BI233=$BD$11,BP307="")),"!!!","")</f>
      </c>
      <c r="BV306" s="1"/>
      <c r="BW306" s="1"/>
      <c r="BX306" s="1"/>
      <c r="BY306" s="52" t="s">
        <v>324</v>
      </c>
      <c r="BZ306" s="1"/>
      <c r="CA306" s="1"/>
      <c r="CB306" s="1"/>
      <c r="CC306" s="49">
        <f>IF(OR(AND($I$6=$BD$12,$P$171&lt;&gt;"",BF563&lt;&gt;""),AND(BI233=$BD$11,BY307="")),"!!!","")</f>
      </c>
      <c r="CD306" s="1"/>
      <c r="CE306" s="1"/>
      <c r="CF306" s="1"/>
      <c r="CG306" s="1"/>
      <c r="CH306" s="2"/>
    </row>
    <row r="307" spans="2:86" ht="24.75" customHeight="1" thickBot="1">
      <c r="B307" s="96"/>
      <c r="C307" s="917"/>
      <c r="D307" s="924"/>
      <c r="E307" s="850"/>
      <c r="F307" s="850"/>
      <c r="G307" s="850"/>
      <c r="H307" s="850"/>
      <c r="I307" s="850"/>
      <c r="J307" s="850"/>
      <c r="K307" s="850"/>
      <c r="L307" s="850"/>
      <c r="M307" s="850"/>
      <c r="N307" s="850"/>
      <c r="O307" s="851"/>
      <c r="P307" s="931"/>
      <c r="Q307" s="850"/>
      <c r="R307" s="850"/>
      <c r="S307" s="850"/>
      <c r="T307" s="850"/>
      <c r="U307" s="850"/>
      <c r="V307" s="850"/>
      <c r="W307" s="850"/>
      <c r="X307" s="851"/>
      <c r="Y307" s="691"/>
      <c r="Z307" s="682"/>
      <c r="AA307" s="682"/>
      <c r="AB307" s="682"/>
      <c r="AC307" s="682"/>
      <c r="AD307" s="682"/>
      <c r="AE307" s="682"/>
      <c r="AF307" s="682"/>
      <c r="AG307" s="682"/>
      <c r="AH307" s="683"/>
      <c r="AI307" s="153"/>
      <c r="BD307" s="924">
        <f>IF($D$92="","",$D$92)</f>
      </c>
      <c r="BE307" s="850"/>
      <c r="BF307" s="850"/>
      <c r="BG307" s="850"/>
      <c r="BH307" s="850"/>
      <c r="BI307" s="850"/>
      <c r="BJ307" s="850"/>
      <c r="BK307" s="850"/>
      <c r="BL307" s="850"/>
      <c r="BM307" s="850"/>
      <c r="BN307" s="850"/>
      <c r="BO307" s="851"/>
      <c r="BP307" s="931">
        <f>$P$92</f>
        <v>0</v>
      </c>
      <c r="BQ307" s="850"/>
      <c r="BR307" s="850"/>
      <c r="BS307" s="850"/>
      <c r="BT307" s="850"/>
      <c r="BU307" s="850"/>
      <c r="BV307" s="850"/>
      <c r="BW307" s="850"/>
      <c r="BX307" s="851"/>
      <c r="BY307" s="691">
        <f>IF($Y$92="","",$Y$92)</f>
      </c>
      <c r="BZ307" s="682"/>
      <c r="CA307" s="682"/>
      <c r="CB307" s="682"/>
      <c r="CC307" s="682"/>
      <c r="CD307" s="682"/>
      <c r="CE307" s="682"/>
      <c r="CF307" s="682"/>
      <c r="CG307" s="682"/>
      <c r="CH307" s="683"/>
    </row>
    <row r="308" spans="2:86" ht="10.5" customHeight="1">
      <c r="B308" s="96"/>
      <c r="C308" s="917"/>
      <c r="D308" s="52" t="s">
        <v>805</v>
      </c>
      <c r="E308" s="52"/>
      <c r="F308" s="26"/>
      <c r="G308" s="43"/>
      <c r="H308" s="53">
        <f>IF(AND(D309="",OR(AND($I$6=$BD$12,$P$171&lt;&gt;"",F320&lt;&gt;""),I6=$BD$11)),"!!!","")</f>
      </c>
      <c r="I308" s="43"/>
      <c r="J308" s="43"/>
      <c r="K308" s="43"/>
      <c r="L308" s="43"/>
      <c r="M308" s="43"/>
      <c r="N308" s="43"/>
      <c r="O308" s="44"/>
      <c r="P308" s="26" t="s">
        <v>806</v>
      </c>
      <c r="Q308" s="1"/>
      <c r="R308" s="1"/>
      <c r="S308" s="54">
        <f>IF(AND(P309="",OR(AND($I$6=$BD$12,$P$171&lt;&gt;"",F320&lt;&gt;""),I6=$BD$11)),"!!!","")</f>
      </c>
      <c r="T308" s="1"/>
      <c r="U308" s="1"/>
      <c r="V308" s="1"/>
      <c r="W308" s="1"/>
      <c r="X308" s="2"/>
      <c r="Y308" s="52" t="s">
        <v>807</v>
      </c>
      <c r="Z308" s="1"/>
      <c r="AA308" s="1"/>
      <c r="AB308" s="1"/>
      <c r="AC308" s="55">
        <f>IF(AND(Y309="",OR(AND($I$6=$BD$12,$P$171&lt;&gt;"",F320&lt;&gt;""),I6=$BD$11)),"!!!","")</f>
      </c>
      <c r="AD308" s="52" t="s">
        <v>808</v>
      </c>
      <c r="AE308" s="1"/>
      <c r="AF308" s="1"/>
      <c r="AG308" s="1"/>
      <c r="AH308" s="55">
        <f>IF(AND(AD309="",OR(AND($I$6=$BD$12,$P$171&lt;&gt;"",F320&lt;&gt;""),I6=$BD$11)),"!!!","")</f>
      </c>
      <c r="AI308" s="9"/>
      <c r="BD308" s="52" t="s">
        <v>325</v>
      </c>
      <c r="BE308" s="52"/>
      <c r="BF308" s="26"/>
      <c r="BG308" s="43"/>
      <c r="BH308" s="53">
        <f>IF(OR(AND($I$6=$BD$12,$P$171&lt;&gt;"",BF563&lt;&gt;""),AND(BI233=$BD$11,BD309="")),"!!!","")</f>
      </c>
      <c r="BI308" s="43"/>
      <c r="BJ308" s="43"/>
      <c r="BK308" s="43"/>
      <c r="BL308" s="43"/>
      <c r="BM308" s="43"/>
      <c r="BN308" s="43"/>
      <c r="BO308" s="44"/>
      <c r="BP308" s="26" t="s">
        <v>326</v>
      </c>
      <c r="BQ308" s="1"/>
      <c r="BR308" s="1"/>
      <c r="BS308" s="49">
        <f>IF(OR(AND($I$6=$BD$12,$P$171&lt;&gt;"",BF563&lt;&gt;""),AND(BI233=$BD$11,BP309="")),"!!!","")</f>
      </c>
      <c r="BT308" s="1"/>
      <c r="BU308" s="1"/>
      <c r="BV308" s="1"/>
      <c r="BW308" s="1"/>
      <c r="BX308" s="2"/>
      <c r="BY308" s="52" t="s">
        <v>327</v>
      </c>
      <c r="BZ308" s="1"/>
      <c r="CA308" s="1"/>
      <c r="CB308" s="1"/>
      <c r="CC308" s="190">
        <f>IF(OR(AND($I$6=$BD$12,$P$171&lt;&gt;"",BF563&lt;&gt;""),AND(BI233=$BD$11,BY309="")),"!!!","")</f>
      </c>
      <c r="CD308" s="52" t="s">
        <v>328</v>
      </c>
      <c r="CE308" s="1"/>
      <c r="CF308" s="1"/>
      <c r="CG308" s="1"/>
      <c r="CH308" s="190">
        <f>IF(OR(AND($I$6=$BD$12,$P$171&lt;&gt;"",BF563&lt;&gt;""),AND(BI233=$BD$11,CD309="")),"!!!","")</f>
      </c>
    </row>
    <row r="309" spans="2:86" ht="24.75" customHeight="1" thickBot="1">
      <c r="B309" s="96"/>
      <c r="C309" s="917"/>
      <c r="D309" s="924"/>
      <c r="E309" s="850"/>
      <c r="F309" s="850"/>
      <c r="G309" s="850"/>
      <c r="H309" s="850"/>
      <c r="I309" s="850"/>
      <c r="J309" s="850"/>
      <c r="K309" s="850"/>
      <c r="L309" s="850"/>
      <c r="M309" s="850"/>
      <c r="N309" s="850"/>
      <c r="O309" s="851"/>
      <c r="P309" s="924"/>
      <c r="Q309" s="850"/>
      <c r="R309" s="850"/>
      <c r="S309" s="850"/>
      <c r="T309" s="850"/>
      <c r="U309" s="850"/>
      <c r="V309" s="850"/>
      <c r="W309" s="850"/>
      <c r="X309" s="851"/>
      <c r="Y309" s="691"/>
      <c r="Z309" s="682"/>
      <c r="AA309" s="682"/>
      <c r="AB309" s="682"/>
      <c r="AC309" s="683"/>
      <c r="AD309" s="691"/>
      <c r="AE309" s="682"/>
      <c r="AF309" s="682"/>
      <c r="AG309" s="682"/>
      <c r="AH309" s="683"/>
      <c r="AI309" s="191"/>
      <c r="BD309" s="924">
        <f>IF($D$94="","",$D$94)</f>
      </c>
      <c r="BE309" s="850"/>
      <c r="BF309" s="850"/>
      <c r="BG309" s="850"/>
      <c r="BH309" s="850"/>
      <c r="BI309" s="850"/>
      <c r="BJ309" s="850"/>
      <c r="BK309" s="850"/>
      <c r="BL309" s="850"/>
      <c r="BM309" s="850"/>
      <c r="BN309" s="850"/>
      <c r="BO309" s="851"/>
      <c r="BP309" s="924">
        <f>IF($P$94="","",$P$94)</f>
      </c>
      <c r="BQ309" s="850"/>
      <c r="BR309" s="850"/>
      <c r="BS309" s="850"/>
      <c r="BT309" s="850"/>
      <c r="BU309" s="850"/>
      <c r="BV309" s="850"/>
      <c r="BW309" s="850"/>
      <c r="BX309" s="851"/>
      <c r="BY309" s="691">
        <f>IF($Y$94="","",$Y$94)</f>
      </c>
      <c r="BZ309" s="682"/>
      <c r="CA309" s="682"/>
      <c r="CB309" s="682"/>
      <c r="CC309" s="683"/>
      <c r="CD309" s="691">
        <f>IF($AD$94="","",$AD$94)</f>
      </c>
      <c r="CE309" s="682"/>
      <c r="CF309" s="682"/>
      <c r="CG309" s="682"/>
      <c r="CH309" s="683"/>
    </row>
    <row r="310" spans="2:86" ht="10.5" customHeight="1">
      <c r="B310" s="96"/>
      <c r="C310" s="917"/>
      <c r="D310" s="26" t="s">
        <v>809</v>
      </c>
      <c r="E310" s="43"/>
      <c r="F310" s="43"/>
      <c r="G310" s="43"/>
      <c r="H310" s="43"/>
      <c r="I310" s="53">
        <f>IF(AND(D311="",OR(AND($I$6=$BD$12,$P$171&lt;&gt;"",F320&lt;&gt;""),I6=$BD$11)),"!!!","")</f>
      </c>
      <c r="J310" s="43"/>
      <c r="K310" s="43"/>
      <c r="L310" s="43"/>
      <c r="M310" s="43"/>
      <c r="N310" s="43"/>
      <c r="O310" s="44"/>
      <c r="P310" s="43" t="s">
        <v>810</v>
      </c>
      <c r="Q310" s="1"/>
      <c r="R310" s="1"/>
      <c r="S310" s="1"/>
      <c r="T310" s="1"/>
      <c r="U310" s="49">
        <f>IF(AND(P311="",OR(AND($I$6=$BD$12,$P$171&lt;&gt;"",F320&lt;&gt;""),I6=$BD$11)),"!!!","")</f>
      </c>
      <c r="V310" s="1"/>
      <c r="W310" s="1"/>
      <c r="X310" s="2"/>
      <c r="Y310" s="52" t="s">
        <v>811</v>
      </c>
      <c r="Z310" s="1"/>
      <c r="AA310" s="1"/>
      <c r="AB310" s="49"/>
      <c r="AC310" s="49">
        <f>IF(AND(Y311="",OR(AND($I$6=$BD$12,$P$171&lt;&gt;"",F320&lt;&gt;""),I6=$BD$11)),"!!!","")</f>
      </c>
      <c r="AD310" s="1"/>
      <c r="AE310" s="1"/>
      <c r="AF310" s="1"/>
      <c r="AG310" s="1"/>
      <c r="AH310" s="2"/>
      <c r="AI310" s="9"/>
      <c r="BD310" s="52" t="s">
        <v>329</v>
      </c>
      <c r="BE310" s="52"/>
      <c r="BF310" s="52"/>
      <c r="BG310" s="26"/>
      <c r="BH310" s="43"/>
      <c r="BI310" s="53">
        <f>IF(OR(AND($I$6=$BD$12,$P$171&lt;&gt;"",BF563&lt;&gt;""),AND(BI233=$BD$11,BD311="")),"!!!","")</f>
      </c>
      <c r="BJ310" s="43"/>
      <c r="BK310" s="43"/>
      <c r="BL310" s="43"/>
      <c r="BM310" s="43"/>
      <c r="BN310" s="43"/>
      <c r="BO310" s="44"/>
      <c r="BP310" s="26" t="s">
        <v>330</v>
      </c>
      <c r="BQ310" s="1"/>
      <c r="BR310" s="1"/>
      <c r="BS310" s="1"/>
      <c r="BT310" s="1"/>
      <c r="BU310" s="49">
        <f>IF(OR(AND($I$6=$BD$12,$P$171&lt;&gt;"",BF563&lt;&gt;""),AND(BI233=$BD$11,BP311="")),"!!!","")</f>
      </c>
      <c r="BV310" s="1"/>
      <c r="BW310" s="1"/>
      <c r="BX310" s="2"/>
      <c r="BY310" s="52" t="s">
        <v>331</v>
      </c>
      <c r="BZ310" s="1"/>
      <c r="CA310" s="1"/>
      <c r="CB310" s="1"/>
      <c r="CC310" s="49">
        <f>IF(OR(AND($I$6=$BD$12,$P$171&lt;&gt;"",BF563&lt;&gt;""),AND(BI233=$BD$11,BY311="")),"!!!","")</f>
      </c>
      <c r="CD310" s="1"/>
      <c r="CE310" s="1"/>
      <c r="CF310" s="1"/>
      <c r="CG310" s="1"/>
      <c r="CH310" s="2"/>
    </row>
    <row r="311" spans="2:86" ht="24.75" customHeight="1" thickBot="1">
      <c r="B311" s="96"/>
      <c r="C311" s="917"/>
      <c r="D311" s="681"/>
      <c r="E311" s="850"/>
      <c r="F311" s="850"/>
      <c r="G311" s="850"/>
      <c r="H311" s="850"/>
      <c r="I311" s="850"/>
      <c r="J311" s="850"/>
      <c r="K311" s="850"/>
      <c r="L311" s="850"/>
      <c r="M311" s="850"/>
      <c r="N311" s="850"/>
      <c r="O311" s="851"/>
      <c r="P311" s="925"/>
      <c r="Q311" s="850"/>
      <c r="R311" s="850"/>
      <c r="S311" s="850"/>
      <c r="T311" s="850"/>
      <c r="U311" s="850"/>
      <c r="V311" s="850"/>
      <c r="W311" s="850"/>
      <c r="X311" s="851"/>
      <c r="Y311" s="681"/>
      <c r="Z311" s="682"/>
      <c r="AA311" s="682"/>
      <c r="AB311" s="682"/>
      <c r="AC311" s="682"/>
      <c r="AD311" s="682"/>
      <c r="AE311" s="682"/>
      <c r="AF311" s="682"/>
      <c r="AG311" s="682"/>
      <c r="AH311" s="683"/>
      <c r="AI311" s="192"/>
      <c r="BD311" s="681">
        <f>IF($D$96="","",$D$96)</f>
      </c>
      <c r="BE311" s="850"/>
      <c r="BF311" s="850"/>
      <c r="BG311" s="850"/>
      <c r="BH311" s="850"/>
      <c r="BI311" s="850"/>
      <c r="BJ311" s="850"/>
      <c r="BK311" s="850"/>
      <c r="BL311" s="850"/>
      <c r="BM311" s="850"/>
      <c r="BN311" s="850"/>
      <c r="BO311" s="851"/>
      <c r="BP311" s="925">
        <f>IF($P$96="","",$P$96)</f>
      </c>
      <c r="BQ311" s="850"/>
      <c r="BR311" s="850"/>
      <c r="BS311" s="850"/>
      <c r="BT311" s="850"/>
      <c r="BU311" s="850"/>
      <c r="BV311" s="850"/>
      <c r="BW311" s="850"/>
      <c r="BX311" s="851"/>
      <c r="BY311" s="681">
        <f>IF($Y$96="","",$Y$96)</f>
      </c>
      <c r="BZ311" s="682"/>
      <c r="CA311" s="682"/>
      <c r="CB311" s="682"/>
      <c r="CC311" s="682"/>
      <c r="CD311" s="682"/>
      <c r="CE311" s="682"/>
      <c r="CF311" s="682"/>
      <c r="CG311" s="682"/>
      <c r="CH311" s="683"/>
    </row>
    <row r="312" spans="2:86" ht="10.5" customHeight="1">
      <c r="B312" s="96"/>
      <c r="C312" s="917"/>
      <c r="D312" s="32" t="s">
        <v>812</v>
      </c>
      <c r="E312" s="56"/>
      <c r="F312" s="56"/>
      <c r="G312" s="56"/>
      <c r="H312" s="57">
        <f>IF(AND(D313="",OR(AND($I$6=$BD$12,$P$171&lt;&gt;"",F320&lt;&gt;""),I6=$BD$11)),"!!!","")</f>
      </c>
      <c r="I312" s="56"/>
      <c r="J312" s="56"/>
      <c r="K312" s="56"/>
      <c r="L312" s="56"/>
      <c r="M312" s="56"/>
      <c r="N312" s="56"/>
      <c r="O312" s="58"/>
      <c r="P312" s="26" t="s">
        <v>813</v>
      </c>
      <c r="Q312" s="1"/>
      <c r="R312" s="1"/>
      <c r="S312" s="49">
        <f>IF(AND(P313="",OR(AND($I$6=$BD$12,$P$171&lt;&gt;"",F320&lt;&gt;""),I6=$BD$11)),"!!!","")</f>
      </c>
      <c r="T312" s="1"/>
      <c r="U312" s="1"/>
      <c r="V312" s="1"/>
      <c r="W312" s="1"/>
      <c r="X312" s="2"/>
      <c r="Y312" s="52" t="s">
        <v>814</v>
      </c>
      <c r="Z312" s="1"/>
      <c r="AA312" s="1"/>
      <c r="AB312" s="1"/>
      <c r="AC312" s="1"/>
      <c r="AD312" s="49">
        <f>IF(AND(Y313="",OR(AND($I$6=$BD$12,$P$171&lt;&gt;"",F320&lt;&gt;""),I6=$BD$11)),"!!!","")</f>
      </c>
      <c r="AE312" s="1"/>
      <c r="AF312" s="1"/>
      <c r="AG312" s="1"/>
      <c r="AH312" s="2"/>
      <c r="AI312" s="9"/>
      <c r="BD312" s="52" t="s">
        <v>332</v>
      </c>
      <c r="BE312" s="52"/>
      <c r="BF312" s="26"/>
      <c r="BG312" s="43"/>
      <c r="BH312" s="53">
        <f>IF(OR(AND($I$6=$BD$12,$P$171&lt;&gt;"",BF563&lt;&gt;""),AND(BI233=$BD$11,BD313="")),"!!!","")</f>
      </c>
      <c r="BI312" s="43"/>
      <c r="BJ312" s="43"/>
      <c r="BK312" s="43"/>
      <c r="BL312" s="43"/>
      <c r="BM312" s="43"/>
      <c r="BN312" s="43"/>
      <c r="BO312" s="44"/>
      <c r="BP312" s="26" t="s">
        <v>333</v>
      </c>
      <c r="BQ312" s="1"/>
      <c r="BR312" s="1"/>
      <c r="BS312" s="49">
        <f>IF(OR(AND($I$6=$BD$12,$P$171&lt;&gt;"",BF563&lt;&gt;""),AND(BI233=$BD$11,BP313="")),"!!!","")</f>
      </c>
      <c r="BT312" s="1"/>
      <c r="BU312" s="1"/>
      <c r="BV312" s="1"/>
      <c r="BW312" s="1"/>
      <c r="BX312" s="2"/>
      <c r="BY312" s="52" t="s">
        <v>334</v>
      </c>
      <c r="BZ312" s="1"/>
      <c r="CA312" s="1"/>
      <c r="CB312" s="1"/>
      <c r="CC312" s="1"/>
      <c r="CD312" s="49">
        <f>IF(OR(AND($I$6=$BD$12,$P$171&lt;&gt;"",BF563&lt;&gt;""),AND(BI233=$BD$11,BY313="")),"!!!","")</f>
      </c>
      <c r="CE312" s="1"/>
      <c r="CF312" s="1"/>
      <c r="CG312" s="1"/>
      <c r="CH312" s="2"/>
    </row>
    <row r="313" spans="2:86" ht="24.75" customHeight="1" thickBot="1">
      <c r="B313" s="96"/>
      <c r="C313" s="640"/>
      <c r="D313" s="931"/>
      <c r="E313" s="850"/>
      <c r="F313" s="850"/>
      <c r="G313" s="850"/>
      <c r="H313" s="850"/>
      <c r="I313" s="850"/>
      <c r="J313" s="850"/>
      <c r="K313" s="850"/>
      <c r="L313" s="850"/>
      <c r="M313" s="850"/>
      <c r="N313" s="850"/>
      <c r="O313" s="851"/>
      <c r="P313" s="931"/>
      <c r="Q313" s="850"/>
      <c r="R313" s="850"/>
      <c r="S313" s="850"/>
      <c r="T313" s="850"/>
      <c r="U313" s="850"/>
      <c r="V313" s="850"/>
      <c r="W313" s="850"/>
      <c r="X313" s="851"/>
      <c r="Y313" s="1222"/>
      <c r="Z313" s="1223"/>
      <c r="AA313" s="1223"/>
      <c r="AB313" s="1223"/>
      <c r="AC313" s="1223"/>
      <c r="AD313" s="1223"/>
      <c r="AE313" s="1223"/>
      <c r="AF313" s="1223"/>
      <c r="AG313" s="1223"/>
      <c r="AH313" s="1224"/>
      <c r="AI313" s="191"/>
      <c r="BD313" s="931">
        <f>IF($D$98="","",$D$98)</f>
      </c>
      <c r="BE313" s="850"/>
      <c r="BF313" s="850"/>
      <c r="BG313" s="850"/>
      <c r="BH313" s="850"/>
      <c r="BI313" s="850"/>
      <c r="BJ313" s="850"/>
      <c r="BK313" s="850"/>
      <c r="BL313" s="850"/>
      <c r="BM313" s="850"/>
      <c r="BN313" s="850"/>
      <c r="BO313" s="851"/>
      <c r="BP313" s="931">
        <f>IF($P$98="","",$P$98)</f>
      </c>
      <c r="BQ313" s="850"/>
      <c r="BR313" s="850"/>
      <c r="BS313" s="850"/>
      <c r="BT313" s="850"/>
      <c r="BU313" s="850"/>
      <c r="BV313" s="850"/>
      <c r="BW313" s="850"/>
      <c r="BX313" s="851"/>
      <c r="BY313" s="1105">
        <f>IF($Y$98="","",$Y$98)</f>
      </c>
      <c r="BZ313" s="1106"/>
      <c r="CA313" s="1106"/>
      <c r="CB313" s="1106"/>
      <c r="CC313" s="1106"/>
      <c r="CD313" s="1106"/>
      <c r="CE313" s="1106"/>
      <c r="CF313" s="1106"/>
      <c r="CG313" s="1106"/>
      <c r="CH313" s="1107"/>
    </row>
    <row r="314" spans="2:87" ht="24.75" customHeight="1">
      <c r="B314" s="96"/>
      <c r="C314" s="96"/>
      <c r="D314" s="96"/>
      <c r="E314" s="96"/>
      <c r="F314" s="96"/>
      <c r="G314" s="96"/>
      <c r="H314" s="96"/>
      <c r="I314" s="96"/>
      <c r="J314" s="96"/>
      <c r="K314" s="96"/>
      <c r="L314" s="96"/>
      <c r="M314" s="96"/>
      <c r="N314" s="96"/>
      <c r="O314" s="96"/>
      <c r="P314" s="96"/>
      <c r="Q314" s="96"/>
      <c r="R314" s="96"/>
      <c r="S314" s="96"/>
      <c r="T314" s="96"/>
      <c r="U314" s="96"/>
      <c r="V314" s="96"/>
      <c r="W314" s="96"/>
      <c r="X314" s="96"/>
      <c r="Y314" s="96"/>
      <c r="Z314" s="96"/>
      <c r="AA314" s="96"/>
      <c r="AB314" s="96"/>
      <c r="AC314" s="96"/>
      <c r="AD314" s="96"/>
      <c r="AE314" s="96"/>
      <c r="AF314" s="96"/>
      <c r="AG314" s="96"/>
      <c r="AH314" s="96"/>
      <c r="AI314" s="191"/>
      <c r="BE314" s="90"/>
      <c r="BF314" s="90"/>
      <c r="BG314" s="90"/>
      <c r="BH314" s="90"/>
      <c r="BI314" s="90"/>
      <c r="BJ314" s="90"/>
      <c r="BK314" s="90"/>
      <c r="BL314" s="90"/>
      <c r="BM314" s="90"/>
      <c r="BN314" s="90"/>
      <c r="BO314" s="90"/>
      <c r="BP314" s="90"/>
      <c r="BQ314" s="90"/>
      <c r="BR314" s="90"/>
      <c r="BS314" s="90"/>
      <c r="BT314" s="90"/>
      <c r="BU314" s="90"/>
      <c r="BV314" s="90"/>
      <c r="BW314" s="90"/>
      <c r="BX314" s="90"/>
      <c r="BY314" s="90"/>
      <c r="BZ314" s="90"/>
      <c r="CA314" s="90"/>
      <c r="CB314" s="90"/>
      <c r="CC314" s="90"/>
      <c r="CD314" s="90"/>
      <c r="CE314" s="90"/>
      <c r="CF314" s="90"/>
      <c r="CG314" s="90"/>
      <c r="CH314" s="90"/>
      <c r="CI314" s="90"/>
    </row>
    <row r="315" spans="2:87" ht="24.75" customHeight="1" thickBot="1">
      <c r="B315" s="96"/>
      <c r="C315" s="96"/>
      <c r="D315" s="96"/>
      <c r="E315" s="96"/>
      <c r="F315" s="96"/>
      <c r="G315" s="96"/>
      <c r="H315" s="96"/>
      <c r="I315" s="96"/>
      <c r="J315" s="96"/>
      <c r="K315" s="96"/>
      <c r="L315" s="96"/>
      <c r="M315" s="96"/>
      <c r="N315" s="96"/>
      <c r="O315" s="96"/>
      <c r="P315" s="96"/>
      <c r="Q315" s="96"/>
      <c r="R315" s="96"/>
      <c r="S315" s="96"/>
      <c r="T315" s="96"/>
      <c r="U315" s="96"/>
      <c r="V315" s="96"/>
      <c r="W315" s="96"/>
      <c r="X315" s="96"/>
      <c r="Y315" s="96"/>
      <c r="Z315" s="96"/>
      <c r="AA315" s="96"/>
      <c r="AB315" s="96"/>
      <c r="AC315" s="96"/>
      <c r="AD315" s="96"/>
      <c r="AE315" s="96"/>
      <c r="AF315" s="96"/>
      <c r="AG315" s="96"/>
      <c r="AH315" s="96"/>
      <c r="AI315" s="191"/>
      <c r="BE315" s="90"/>
      <c r="BF315" s="90"/>
      <c r="BG315" s="90"/>
      <c r="BH315" s="90"/>
      <c r="BI315" s="90"/>
      <c r="BJ315" s="90"/>
      <c r="BK315" s="90"/>
      <c r="BL315" s="90"/>
      <c r="BM315" s="90"/>
      <c r="BN315" s="90"/>
      <c r="BO315" s="90"/>
      <c r="BP315" s="90"/>
      <c r="BQ315" s="90"/>
      <c r="BR315" s="90"/>
      <c r="BS315" s="90"/>
      <c r="BT315" s="90"/>
      <c r="BU315" s="90"/>
      <c r="BV315" s="90"/>
      <c r="BW315" s="90"/>
      <c r="BX315" s="90"/>
      <c r="BY315" s="90"/>
      <c r="BZ315" s="90"/>
      <c r="CA315" s="90"/>
      <c r="CB315" s="90"/>
      <c r="CC315" s="90"/>
      <c r="CD315" s="90"/>
      <c r="CE315" s="90"/>
      <c r="CF315" s="90"/>
      <c r="CG315" s="90"/>
      <c r="CH315" s="90"/>
      <c r="CI315" s="90"/>
    </row>
    <row r="316" spans="2:35" ht="36" customHeight="1" thickBot="1">
      <c r="B316" s="96"/>
      <c r="C316" s="916" t="s">
        <v>281</v>
      </c>
      <c r="D316" s="627" t="s">
        <v>391</v>
      </c>
      <c r="E316" s="628"/>
      <c r="F316" s="628"/>
      <c r="G316" s="628"/>
      <c r="H316" s="628"/>
      <c r="I316" s="628"/>
      <c r="J316" s="628"/>
      <c r="K316" s="628"/>
      <c r="L316" s="628"/>
      <c r="M316" s="628"/>
      <c r="N316" s="628"/>
      <c r="O316" s="628"/>
      <c r="P316" s="628"/>
      <c r="Q316" s="628"/>
      <c r="R316" s="628"/>
      <c r="S316" s="628"/>
      <c r="T316" s="628"/>
      <c r="U316" s="628"/>
      <c r="V316" s="628"/>
      <c r="W316" s="628"/>
      <c r="X316" s="628"/>
      <c r="Y316" s="628"/>
      <c r="Z316" s="628"/>
      <c r="AA316" s="628"/>
      <c r="AB316" s="628"/>
      <c r="AC316" s="628"/>
      <c r="AD316" s="628"/>
      <c r="AE316" s="628"/>
      <c r="AF316" s="628"/>
      <c r="AG316" s="628"/>
      <c r="AH316" s="629"/>
      <c r="AI316" s="98"/>
    </row>
    <row r="317" spans="2:35" ht="19.5" customHeight="1">
      <c r="B317" s="96"/>
      <c r="C317" s="917"/>
      <c r="D317" s="623" t="s">
        <v>815</v>
      </c>
      <c r="E317" s="688"/>
      <c r="F317" s="688"/>
      <c r="G317" s="688"/>
      <c r="H317" s="688"/>
      <c r="I317" s="688"/>
      <c r="J317" s="688"/>
      <c r="K317" s="688"/>
      <c r="L317" s="688"/>
      <c r="M317" s="688"/>
      <c r="N317" s="688"/>
      <c r="O317" s="688"/>
      <c r="P317" s="688"/>
      <c r="Q317" s="688"/>
      <c r="R317" s="688"/>
      <c r="S317" s="59">
        <f>IF(AND(D318="",OR(AND($I$6=$BD$12,$P$171&lt;&gt;"",F320&lt;&gt;""),I6=$BD$11)),"!!!","")</f>
      </c>
      <c r="T317" s="689" t="s">
        <v>816</v>
      </c>
      <c r="U317" s="556"/>
      <c r="V317" s="556"/>
      <c r="W317" s="556"/>
      <c r="X317" s="556"/>
      <c r="Y317" s="556"/>
      <c r="Z317" s="556"/>
      <c r="AA317" s="556"/>
      <c r="AB317" s="556"/>
      <c r="AC317" s="556"/>
      <c r="AD317" s="556"/>
      <c r="AE317" s="556"/>
      <c r="AF317" s="556"/>
      <c r="AG317" s="556"/>
      <c r="AH317" s="557"/>
      <c r="AI317" s="12"/>
    </row>
    <row r="318" spans="2:35" ht="29.25" customHeight="1" thickBot="1">
      <c r="B318" s="96"/>
      <c r="C318" s="917"/>
      <c r="D318" s="633"/>
      <c r="E318" s="634"/>
      <c r="F318" s="634"/>
      <c r="G318" s="634"/>
      <c r="H318" s="634"/>
      <c r="I318" s="634"/>
      <c r="J318" s="634"/>
      <c r="K318" s="634"/>
      <c r="L318" s="634"/>
      <c r="M318" s="634"/>
      <c r="N318" s="634"/>
      <c r="O318" s="634"/>
      <c r="P318" s="634"/>
      <c r="Q318" s="634"/>
      <c r="R318" s="634"/>
      <c r="S318" s="635"/>
      <c r="T318" s="636"/>
      <c r="U318" s="559"/>
      <c r="V318" s="559"/>
      <c r="W318" s="559"/>
      <c r="X318" s="559"/>
      <c r="Y318" s="559"/>
      <c r="Z318" s="559"/>
      <c r="AA318" s="559"/>
      <c r="AB318" s="559"/>
      <c r="AC318" s="559"/>
      <c r="AD318" s="559"/>
      <c r="AE318" s="559"/>
      <c r="AF318" s="559"/>
      <c r="AG318" s="559"/>
      <c r="AH318" s="560"/>
      <c r="AI318" s="12"/>
    </row>
    <row r="319" spans="2:35" ht="12.75">
      <c r="B319" s="96"/>
      <c r="C319" s="917"/>
      <c r="D319" s="26" t="s">
        <v>817</v>
      </c>
      <c r="E319" s="1"/>
      <c r="F319" s="1"/>
      <c r="G319" s="1"/>
      <c r="H319" s="1"/>
      <c r="I319" s="1"/>
      <c r="J319" s="49">
        <f>IF(AND(F320="",OR(AND($I$6=$BD$12,$P$171&lt;&gt;"",F320=""),I6=$BD$11)),"!!!","")</f>
      </c>
      <c r="K319" s="1"/>
      <c r="L319" s="1"/>
      <c r="M319" s="1"/>
      <c r="N319" s="1"/>
      <c r="O319" s="1"/>
      <c r="P319" s="1"/>
      <c r="Q319" s="1"/>
      <c r="R319" s="1"/>
      <c r="S319" s="2"/>
      <c r="T319" s="623" t="s">
        <v>818</v>
      </c>
      <c r="U319" s="556"/>
      <c r="V319" s="556"/>
      <c r="W319" s="556"/>
      <c r="X319" s="556"/>
      <c r="Y319" s="556"/>
      <c r="Z319" s="556"/>
      <c r="AA319" s="556"/>
      <c r="AB319" s="556"/>
      <c r="AC319" s="556"/>
      <c r="AD319" s="556"/>
      <c r="AE319" s="556"/>
      <c r="AF319" s="556"/>
      <c r="AG319" s="556"/>
      <c r="AH319" s="557"/>
      <c r="AI319" s="12"/>
    </row>
    <row r="320" spans="2:35" ht="15" customHeight="1">
      <c r="B320" s="96"/>
      <c r="C320" s="917"/>
      <c r="D320" s="32"/>
      <c r="E320" s="33"/>
      <c r="F320" s="641"/>
      <c r="G320" s="642"/>
      <c r="H320" s="642"/>
      <c r="I320" s="642"/>
      <c r="J320" s="642"/>
      <c r="K320" s="642"/>
      <c r="L320" s="642"/>
      <c r="M320" s="642"/>
      <c r="N320" s="642"/>
      <c r="O320" s="642"/>
      <c r="P320" s="642"/>
      <c r="Q320" s="642"/>
      <c r="S320" s="34"/>
      <c r="T320" s="918"/>
      <c r="U320" s="919"/>
      <c r="V320" s="919"/>
      <c r="W320" s="919"/>
      <c r="X320" s="919"/>
      <c r="Y320" s="919"/>
      <c r="Z320" s="919"/>
      <c r="AA320" s="919"/>
      <c r="AB320" s="919"/>
      <c r="AC320" s="919"/>
      <c r="AD320" s="919"/>
      <c r="AE320" s="919"/>
      <c r="AF320" s="919"/>
      <c r="AG320" s="919"/>
      <c r="AH320" s="761"/>
      <c r="AI320" s="12"/>
    </row>
    <row r="321" spans="2:35" ht="3.75" customHeight="1">
      <c r="B321" s="96"/>
      <c r="C321" s="917"/>
      <c r="D321" s="32"/>
      <c r="E321" s="33"/>
      <c r="F321" s="63"/>
      <c r="G321" s="64"/>
      <c r="H321" s="64"/>
      <c r="I321" s="65"/>
      <c r="J321" s="64"/>
      <c r="K321" s="64"/>
      <c r="L321" s="65"/>
      <c r="M321" s="64"/>
      <c r="N321" s="64"/>
      <c r="O321" s="64"/>
      <c r="P321" s="64"/>
      <c r="Q321" s="63"/>
      <c r="S321" s="66"/>
      <c r="T321" s="920"/>
      <c r="U321" s="919"/>
      <c r="V321" s="919"/>
      <c r="W321" s="919"/>
      <c r="X321" s="919"/>
      <c r="Y321" s="919"/>
      <c r="Z321" s="919"/>
      <c r="AA321" s="919"/>
      <c r="AB321" s="919"/>
      <c r="AC321" s="919"/>
      <c r="AD321" s="919"/>
      <c r="AE321" s="919"/>
      <c r="AF321" s="919"/>
      <c r="AG321" s="919"/>
      <c r="AH321" s="761"/>
      <c r="AI321" s="12"/>
    </row>
    <row r="322" spans="2:35" ht="8.25" customHeight="1" thickBot="1">
      <c r="B322" s="96"/>
      <c r="C322" s="640"/>
      <c r="D322" s="35"/>
      <c r="E322" s="67"/>
      <c r="F322" s="67"/>
      <c r="G322" s="67"/>
      <c r="H322" s="67"/>
      <c r="I322" s="67"/>
      <c r="J322" s="67"/>
      <c r="K322" s="67"/>
      <c r="L322" s="67"/>
      <c r="M322" s="67"/>
      <c r="N322" s="67"/>
      <c r="O322" s="68"/>
      <c r="P322" s="68"/>
      <c r="Q322" s="68"/>
      <c r="R322" s="68"/>
      <c r="S322" s="31"/>
      <c r="T322" s="558"/>
      <c r="U322" s="559"/>
      <c r="V322" s="559"/>
      <c r="W322" s="559"/>
      <c r="X322" s="559"/>
      <c r="Y322" s="559"/>
      <c r="Z322" s="559"/>
      <c r="AA322" s="559"/>
      <c r="AB322" s="559"/>
      <c r="AC322" s="559"/>
      <c r="AD322" s="559"/>
      <c r="AE322" s="559"/>
      <c r="AF322" s="559"/>
      <c r="AG322" s="559"/>
      <c r="AH322" s="560"/>
      <c r="AI322" s="12"/>
    </row>
    <row r="323" spans="2:35" ht="13.5" thickBot="1">
      <c r="B323" s="96"/>
      <c r="C323" s="916" t="s">
        <v>282</v>
      </c>
      <c r="D323" s="627" t="s">
        <v>283</v>
      </c>
      <c r="E323" s="628"/>
      <c r="F323" s="628"/>
      <c r="G323" s="628"/>
      <c r="H323" s="628"/>
      <c r="I323" s="628"/>
      <c r="J323" s="628"/>
      <c r="K323" s="628"/>
      <c r="L323" s="628"/>
      <c r="M323" s="628"/>
      <c r="N323" s="628"/>
      <c r="O323" s="628"/>
      <c r="P323" s="628"/>
      <c r="Q323" s="628"/>
      <c r="R323" s="628"/>
      <c r="S323" s="628"/>
      <c r="T323" s="628"/>
      <c r="U323" s="628"/>
      <c r="V323" s="628"/>
      <c r="W323" s="628"/>
      <c r="X323" s="628"/>
      <c r="Y323" s="628"/>
      <c r="Z323" s="628"/>
      <c r="AA323" s="628"/>
      <c r="AB323" s="628"/>
      <c r="AC323" s="628"/>
      <c r="AD323" s="628"/>
      <c r="AE323" s="628"/>
      <c r="AF323" s="628"/>
      <c r="AG323" s="628"/>
      <c r="AH323" s="629"/>
      <c r="AI323" s="98"/>
    </row>
    <row r="324" spans="2:35" ht="12.75">
      <c r="B324" s="96"/>
      <c r="C324" s="932"/>
      <c r="D324" s="624" t="s">
        <v>819</v>
      </c>
      <c r="E324" s="935"/>
      <c r="F324" s="935"/>
      <c r="G324" s="935"/>
      <c r="H324" s="935"/>
      <c r="I324" s="935"/>
      <c r="J324" s="935"/>
      <c r="K324" s="935"/>
      <c r="L324" s="935"/>
      <c r="M324" s="935"/>
      <c r="N324" s="935"/>
      <c r="O324" s="935"/>
      <c r="P324" s="935"/>
      <c r="Q324" s="935"/>
      <c r="R324" s="935"/>
      <c r="S324" s="935"/>
      <c r="T324" s="935"/>
      <c r="U324" s="935"/>
      <c r="V324" s="935"/>
      <c r="W324" s="935"/>
      <c r="X324" s="935"/>
      <c r="Y324" s="935"/>
      <c r="Z324" s="935"/>
      <c r="AA324" s="935"/>
      <c r="AB324" s="935"/>
      <c r="AC324" s="935"/>
      <c r="AD324" s="935"/>
      <c r="AE324" s="935"/>
      <c r="AF324" s="935"/>
      <c r="AG324" s="935"/>
      <c r="AH324" s="936"/>
      <c r="AI324" s="165"/>
    </row>
    <row r="325" spans="2:35" ht="20.25" customHeight="1" thickBot="1">
      <c r="B325" s="96"/>
      <c r="C325" s="932"/>
      <c r="D325" s="937"/>
      <c r="E325" s="938"/>
      <c r="F325" s="938"/>
      <c r="G325" s="938"/>
      <c r="H325" s="938"/>
      <c r="I325" s="938"/>
      <c r="J325" s="938"/>
      <c r="K325" s="938"/>
      <c r="L325" s="938"/>
      <c r="M325" s="938"/>
      <c r="N325" s="938"/>
      <c r="O325" s="938"/>
      <c r="P325" s="938"/>
      <c r="Q325" s="938"/>
      <c r="R325" s="938"/>
      <c r="S325" s="938"/>
      <c r="T325" s="938"/>
      <c r="U325" s="938"/>
      <c r="V325" s="938"/>
      <c r="W325" s="938"/>
      <c r="X325" s="938"/>
      <c r="Y325" s="938"/>
      <c r="Z325" s="938"/>
      <c r="AA325" s="938"/>
      <c r="AB325" s="938"/>
      <c r="AC325" s="938"/>
      <c r="AD325" s="938"/>
      <c r="AE325" s="938"/>
      <c r="AF325" s="938"/>
      <c r="AG325" s="938"/>
      <c r="AH325" s="939"/>
      <c r="AI325" s="165"/>
    </row>
    <row r="326" spans="2:35" ht="12.75">
      <c r="B326" s="96"/>
      <c r="C326" s="932"/>
      <c r="D326" s="624" t="s">
        <v>820</v>
      </c>
      <c r="E326" s="625"/>
      <c r="F326" s="625"/>
      <c r="G326" s="625"/>
      <c r="H326" s="625"/>
      <c r="I326" s="625"/>
      <c r="J326" s="625"/>
      <c r="K326" s="625"/>
      <c r="L326" s="625"/>
      <c r="M326" s="625"/>
      <c r="N326" s="625"/>
      <c r="O326" s="625"/>
      <c r="P326" s="625"/>
      <c r="Q326" s="625"/>
      <c r="R326" s="625"/>
      <c r="S326" s="626"/>
      <c r="T326" s="624" t="s">
        <v>821</v>
      </c>
      <c r="U326" s="625"/>
      <c r="V326" s="625"/>
      <c r="W326" s="625"/>
      <c r="X326" s="625"/>
      <c r="Y326" s="625"/>
      <c r="Z326" s="625"/>
      <c r="AA326" s="626"/>
      <c r="AB326" s="624" t="s">
        <v>822</v>
      </c>
      <c r="AC326" s="625"/>
      <c r="AD326" s="625"/>
      <c r="AE326" s="625"/>
      <c r="AF326" s="625"/>
      <c r="AG326" s="625"/>
      <c r="AH326" s="626"/>
      <c r="AI326" s="9"/>
    </row>
    <row r="327" spans="2:35" ht="32.25" customHeight="1" thickBot="1">
      <c r="B327" s="96"/>
      <c r="C327" s="932"/>
      <c r="D327" s="940"/>
      <c r="E327" s="941"/>
      <c r="F327" s="941"/>
      <c r="G327" s="941"/>
      <c r="H327" s="941"/>
      <c r="I327" s="941"/>
      <c r="J327" s="941"/>
      <c r="K327" s="941"/>
      <c r="L327" s="941"/>
      <c r="M327" s="941"/>
      <c r="N327" s="941"/>
      <c r="O327" s="941"/>
      <c r="P327" s="941"/>
      <c r="Q327" s="941"/>
      <c r="R327" s="941"/>
      <c r="S327" s="942"/>
      <c r="T327" s="637"/>
      <c r="U327" s="638"/>
      <c r="V327" s="638"/>
      <c r="W327" s="638"/>
      <c r="X327" s="638"/>
      <c r="Y327" s="638"/>
      <c r="Z327" s="638"/>
      <c r="AA327" s="639"/>
      <c r="AB327" s="637"/>
      <c r="AC327" s="638"/>
      <c r="AD327" s="638"/>
      <c r="AE327" s="638"/>
      <c r="AF327" s="638"/>
      <c r="AG327" s="638"/>
      <c r="AH327" s="639"/>
      <c r="AI327" s="9"/>
    </row>
    <row r="328" spans="2:35" ht="12.75">
      <c r="B328" s="96"/>
      <c r="C328" s="933"/>
      <c r="D328" s="624" t="s">
        <v>823</v>
      </c>
      <c r="E328" s="625"/>
      <c r="F328" s="625"/>
      <c r="G328" s="625"/>
      <c r="H328" s="625"/>
      <c r="I328" s="625"/>
      <c r="J328" s="625"/>
      <c r="K328" s="625"/>
      <c r="L328" s="625"/>
      <c r="M328" s="625"/>
      <c r="N328" s="625"/>
      <c r="O328" s="625"/>
      <c r="P328" s="625"/>
      <c r="Q328" s="625"/>
      <c r="R328" s="625"/>
      <c r="S328" s="626"/>
      <c r="T328" s="624" t="s">
        <v>824</v>
      </c>
      <c r="U328" s="625"/>
      <c r="V328" s="625"/>
      <c r="W328" s="625"/>
      <c r="X328" s="625"/>
      <c r="Y328" s="625"/>
      <c r="Z328" s="625"/>
      <c r="AA328" s="625"/>
      <c r="AB328" s="625"/>
      <c r="AC328" s="625"/>
      <c r="AD328" s="625"/>
      <c r="AE328" s="625"/>
      <c r="AF328" s="625"/>
      <c r="AG328" s="625"/>
      <c r="AH328" s="626"/>
      <c r="AI328" s="9"/>
    </row>
    <row r="329" spans="2:35" ht="28.5" customHeight="1" thickBot="1">
      <c r="B329" s="96"/>
      <c r="C329" s="933"/>
      <c r="D329" s="637"/>
      <c r="E329" s="638"/>
      <c r="F329" s="638"/>
      <c r="G329" s="638"/>
      <c r="H329" s="638"/>
      <c r="I329" s="638"/>
      <c r="J329" s="638"/>
      <c r="K329" s="638"/>
      <c r="L329" s="638"/>
      <c r="M329" s="638"/>
      <c r="N329" s="638"/>
      <c r="O329" s="638"/>
      <c r="P329" s="638"/>
      <c r="Q329" s="638"/>
      <c r="R329" s="638"/>
      <c r="S329" s="639"/>
      <c r="T329" s="637"/>
      <c r="U329" s="638"/>
      <c r="V329" s="638"/>
      <c r="W329" s="638"/>
      <c r="X329" s="638"/>
      <c r="Y329" s="638"/>
      <c r="Z329" s="638"/>
      <c r="AA329" s="638"/>
      <c r="AB329" s="638"/>
      <c r="AC329" s="638"/>
      <c r="AD329" s="638"/>
      <c r="AE329" s="638"/>
      <c r="AF329" s="638"/>
      <c r="AG329" s="638"/>
      <c r="AH329" s="639"/>
      <c r="AI329" s="9"/>
    </row>
    <row r="330" spans="2:35" ht="12.75">
      <c r="B330" s="96"/>
      <c r="C330" s="933"/>
      <c r="D330" s="624" t="s">
        <v>825</v>
      </c>
      <c r="E330" s="625"/>
      <c r="F330" s="625"/>
      <c r="G330" s="625"/>
      <c r="H330" s="625"/>
      <c r="I330" s="625"/>
      <c r="J330" s="625"/>
      <c r="K330" s="625"/>
      <c r="L330" s="625"/>
      <c r="M330" s="625"/>
      <c r="N330" s="625"/>
      <c r="O330" s="625"/>
      <c r="P330" s="625"/>
      <c r="Q330" s="625"/>
      <c r="R330" s="625"/>
      <c r="S330" s="625"/>
      <c r="T330" s="625"/>
      <c r="U330" s="625"/>
      <c r="V330" s="625"/>
      <c r="W330" s="625"/>
      <c r="X330" s="625"/>
      <c r="Y330" s="625"/>
      <c r="Z330" s="625"/>
      <c r="AA330" s="625"/>
      <c r="AB330" s="625"/>
      <c r="AC330" s="625"/>
      <c r="AD330" s="625"/>
      <c r="AE330" s="625"/>
      <c r="AF330" s="625"/>
      <c r="AG330" s="625"/>
      <c r="AH330" s="626"/>
      <c r="AI330" s="9"/>
    </row>
    <row r="331" spans="2:35" ht="32.25" customHeight="1" thickBot="1">
      <c r="B331" s="96"/>
      <c r="C331" s="933"/>
      <c r="D331" s="640"/>
      <c r="E331" s="638"/>
      <c r="F331" s="638"/>
      <c r="G331" s="638"/>
      <c r="H331" s="638"/>
      <c r="I331" s="638"/>
      <c r="J331" s="638"/>
      <c r="K331" s="638"/>
      <c r="L331" s="638"/>
      <c r="M331" s="638"/>
      <c r="N331" s="638"/>
      <c r="O331" s="638"/>
      <c r="P331" s="638"/>
      <c r="Q331" s="638"/>
      <c r="R331" s="638"/>
      <c r="S331" s="638"/>
      <c r="T331" s="638"/>
      <c r="U331" s="638"/>
      <c r="V331" s="638"/>
      <c r="W331" s="638"/>
      <c r="X331" s="638"/>
      <c r="Y331" s="638"/>
      <c r="Z331" s="638"/>
      <c r="AA331" s="638"/>
      <c r="AB331" s="638"/>
      <c r="AC331" s="638"/>
      <c r="AD331" s="638"/>
      <c r="AE331" s="638"/>
      <c r="AF331" s="638"/>
      <c r="AG331" s="638"/>
      <c r="AH331" s="639"/>
      <c r="AI331" s="9"/>
    </row>
    <row r="332" spans="2:67" ht="12.75">
      <c r="B332" s="96"/>
      <c r="C332" s="933"/>
      <c r="D332" s="624" t="s">
        <v>826</v>
      </c>
      <c r="E332" s="625"/>
      <c r="F332" s="625"/>
      <c r="G332" s="625"/>
      <c r="H332" s="625"/>
      <c r="I332" s="625"/>
      <c r="J332" s="625"/>
      <c r="K332" s="625"/>
      <c r="L332" s="625"/>
      <c r="M332" s="625"/>
      <c r="N332" s="625"/>
      <c r="O332" s="625"/>
      <c r="P332" s="625"/>
      <c r="Q332" s="625"/>
      <c r="R332" s="625"/>
      <c r="S332" s="625"/>
      <c r="T332" s="625"/>
      <c r="U332" s="625"/>
      <c r="V332" s="625"/>
      <c r="W332" s="625"/>
      <c r="X332" s="625"/>
      <c r="Y332" s="625"/>
      <c r="Z332" s="625"/>
      <c r="AA332" s="625"/>
      <c r="AB332" s="625"/>
      <c r="AC332" s="625"/>
      <c r="AD332" s="625"/>
      <c r="AE332" s="625"/>
      <c r="AF332" s="625"/>
      <c r="AG332" s="625"/>
      <c r="AH332" s="626"/>
      <c r="AI332" s="9"/>
      <c r="BO332" s="90"/>
    </row>
    <row r="333" spans="2:66" ht="35.25" customHeight="1" thickBot="1">
      <c r="B333" s="96"/>
      <c r="C333" s="934"/>
      <c r="D333" s="637"/>
      <c r="E333" s="638"/>
      <c r="F333" s="638"/>
      <c r="G333" s="638"/>
      <c r="H333" s="638"/>
      <c r="I333" s="638"/>
      <c r="J333" s="638"/>
      <c r="K333" s="638"/>
      <c r="L333" s="638"/>
      <c r="M333" s="638"/>
      <c r="N333" s="638"/>
      <c r="O333" s="638"/>
      <c r="P333" s="638"/>
      <c r="Q333" s="638"/>
      <c r="R333" s="638"/>
      <c r="S333" s="638"/>
      <c r="T333" s="638"/>
      <c r="U333" s="638"/>
      <c r="V333" s="638"/>
      <c r="W333" s="638"/>
      <c r="X333" s="638"/>
      <c r="Y333" s="638"/>
      <c r="Z333" s="638"/>
      <c r="AA333" s="638"/>
      <c r="AB333" s="638"/>
      <c r="AC333" s="638"/>
      <c r="AD333" s="638"/>
      <c r="AE333" s="638"/>
      <c r="AF333" s="638"/>
      <c r="AG333" s="638"/>
      <c r="AH333" s="639"/>
      <c r="AI333" s="9"/>
      <c r="BM333" s="90"/>
      <c r="BN333" s="90"/>
    </row>
    <row r="334" spans="2:35" ht="7.5" customHeight="1">
      <c r="B334" s="96"/>
      <c r="C334" s="24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9"/>
    </row>
    <row r="335" spans="2:35" ht="14.25" customHeight="1">
      <c r="B335" s="96"/>
      <c r="C335" s="949" t="s">
        <v>393</v>
      </c>
      <c r="D335" s="950"/>
      <c r="E335" s="950"/>
      <c r="F335" s="950"/>
      <c r="G335" s="950"/>
      <c r="H335" s="950"/>
      <c r="I335" s="950"/>
      <c r="J335" s="950"/>
      <c r="K335" s="950"/>
      <c r="L335" s="950"/>
      <c r="M335" s="950"/>
      <c r="N335" s="950"/>
      <c r="O335" s="950"/>
      <c r="P335" s="950"/>
      <c r="Q335" s="950"/>
      <c r="R335" s="950"/>
      <c r="S335" s="950"/>
      <c r="T335" s="950"/>
      <c r="U335" s="950"/>
      <c r="V335" s="950"/>
      <c r="W335" s="950"/>
      <c r="X335" s="950"/>
      <c r="Y335" s="950"/>
      <c r="Z335" s="950"/>
      <c r="AA335" s="950"/>
      <c r="AB335" s="950"/>
      <c r="AC335" s="950"/>
      <c r="AD335" s="950"/>
      <c r="AE335" s="950"/>
      <c r="AF335" s="950"/>
      <c r="AG335" s="950"/>
      <c r="AH335" s="950"/>
      <c r="AI335" s="270"/>
    </row>
    <row r="336" spans="2:35" ht="33" customHeight="1">
      <c r="B336" s="96"/>
      <c r="C336" s="951" t="s">
        <v>799</v>
      </c>
      <c r="D336" s="952"/>
      <c r="E336" s="952"/>
      <c r="F336" s="952"/>
      <c r="G336" s="952"/>
      <c r="H336" s="952"/>
      <c r="I336" s="952"/>
      <c r="J336" s="952"/>
      <c r="K336" s="952"/>
      <c r="L336" s="952"/>
      <c r="M336" s="952"/>
      <c r="N336" s="952"/>
      <c r="O336" s="952"/>
      <c r="P336" s="952"/>
      <c r="Q336" s="952"/>
      <c r="R336" s="952"/>
      <c r="S336" s="952"/>
      <c r="T336" s="952"/>
      <c r="U336" s="952"/>
      <c r="V336" s="952"/>
      <c r="W336" s="952"/>
      <c r="X336" s="952"/>
      <c r="Y336" s="952"/>
      <c r="Z336" s="952"/>
      <c r="AA336" s="952"/>
      <c r="AB336" s="952"/>
      <c r="AC336" s="952"/>
      <c r="AD336" s="952"/>
      <c r="AE336" s="952"/>
      <c r="AF336" s="952"/>
      <c r="AG336" s="952"/>
      <c r="AH336" s="952"/>
      <c r="AI336" s="271"/>
    </row>
    <row r="337" spans="2:35" ht="8.25" customHeight="1">
      <c r="B337" s="96"/>
      <c r="C337" s="272"/>
      <c r="D337" s="273"/>
      <c r="E337" s="273"/>
      <c r="F337" s="273"/>
      <c r="G337" s="273"/>
      <c r="H337" s="273"/>
      <c r="I337" s="273"/>
      <c r="J337" s="273"/>
      <c r="K337" s="273"/>
      <c r="L337" s="273"/>
      <c r="M337" s="273"/>
      <c r="N337" s="273"/>
      <c r="O337" s="273"/>
      <c r="P337" s="273"/>
      <c r="Q337" s="273"/>
      <c r="R337" s="273"/>
      <c r="S337" s="273"/>
      <c r="T337" s="273"/>
      <c r="U337" s="273"/>
      <c r="V337" s="273"/>
      <c r="W337" s="273"/>
      <c r="X337" s="273"/>
      <c r="Y337" s="273"/>
      <c r="Z337" s="273"/>
      <c r="AA337" s="273"/>
      <c r="AB337" s="273"/>
      <c r="AC337" s="273"/>
      <c r="AD337" s="273"/>
      <c r="AE337" s="273"/>
      <c r="AF337" s="273"/>
      <c r="AG337" s="273"/>
      <c r="AH337" s="273"/>
      <c r="AI337" s="207"/>
    </row>
    <row r="338" spans="2:35" ht="8.25" customHeight="1">
      <c r="B338" s="96"/>
      <c r="C338" s="272"/>
      <c r="D338" s="273"/>
      <c r="E338" s="273"/>
      <c r="F338" s="273"/>
      <c r="G338" s="273"/>
      <c r="H338" s="273"/>
      <c r="I338" s="273"/>
      <c r="J338" s="273"/>
      <c r="K338" s="273"/>
      <c r="L338" s="273"/>
      <c r="M338" s="273"/>
      <c r="N338" s="273"/>
      <c r="O338" s="273"/>
      <c r="P338" s="273"/>
      <c r="Q338" s="273"/>
      <c r="R338" s="273"/>
      <c r="S338" s="273"/>
      <c r="T338" s="273"/>
      <c r="U338" s="273"/>
      <c r="V338" s="273"/>
      <c r="W338" s="273"/>
      <c r="X338" s="273"/>
      <c r="Y338" s="273"/>
      <c r="Z338" s="273"/>
      <c r="AA338" s="273"/>
      <c r="AB338" s="273"/>
      <c r="AC338" s="273"/>
      <c r="AD338" s="273"/>
      <c r="AE338" s="273"/>
      <c r="AF338" s="273"/>
      <c r="AG338" s="273"/>
      <c r="AH338" s="273"/>
      <c r="AI338" s="207"/>
    </row>
    <row r="339" spans="3:77" s="73" customFormat="1" ht="6" customHeight="1" thickBot="1">
      <c r="C339" s="274"/>
      <c r="D339" s="85"/>
      <c r="E339" s="85"/>
      <c r="F339" s="85"/>
      <c r="G339" s="85"/>
      <c r="H339" s="85"/>
      <c r="I339" s="85"/>
      <c r="J339" s="85"/>
      <c r="K339" s="85"/>
      <c r="L339" s="85"/>
      <c r="M339" s="85"/>
      <c r="N339" s="85"/>
      <c r="O339" s="85"/>
      <c r="P339" s="85"/>
      <c r="Q339" s="85"/>
      <c r="R339" s="85"/>
      <c r="S339" s="85"/>
      <c r="T339" s="85"/>
      <c r="U339" s="85"/>
      <c r="V339" s="85"/>
      <c r="W339" s="85"/>
      <c r="X339" s="85"/>
      <c r="Y339" s="85"/>
      <c r="Z339" s="85"/>
      <c r="AA339" s="85"/>
      <c r="AB339" s="85"/>
      <c r="AC339" s="85"/>
      <c r="AD339" s="85"/>
      <c r="AE339" s="85"/>
      <c r="AF339" s="85"/>
      <c r="AG339" s="85"/>
      <c r="AH339" s="85"/>
      <c r="AI339" s="85"/>
      <c r="AJ339" s="437"/>
      <c r="AK339" s="437"/>
      <c r="AL339" s="437"/>
      <c r="AM339" s="437"/>
      <c r="AN339" s="437"/>
      <c r="AO339" s="437"/>
      <c r="AP339" s="437"/>
      <c r="AQ339" s="437"/>
      <c r="AR339" s="84"/>
      <c r="AS339" s="84"/>
      <c r="AT339" s="84"/>
      <c r="AU339" s="84"/>
      <c r="AV339" s="84"/>
      <c r="AW339" s="84"/>
      <c r="AX339" s="84"/>
      <c r="AY339" s="84"/>
      <c r="AZ339" s="84"/>
      <c r="BA339" s="84"/>
      <c r="BB339" s="84"/>
      <c r="BC339" s="84"/>
      <c r="BD339" s="90"/>
      <c r="BE339" s="86"/>
      <c r="BF339" s="86"/>
      <c r="BG339" s="86"/>
      <c r="BH339" s="86"/>
      <c r="BI339" s="86"/>
      <c r="BJ339" s="86"/>
      <c r="BK339" s="86"/>
      <c r="BL339" s="86"/>
      <c r="BM339" s="86"/>
      <c r="BN339" s="86"/>
      <c r="BO339" s="86"/>
      <c r="BP339" s="86"/>
      <c r="BQ339" s="86"/>
      <c r="BR339" s="86"/>
      <c r="BS339" s="86"/>
      <c r="BT339" s="86"/>
      <c r="BU339" s="86"/>
      <c r="BV339" s="86"/>
      <c r="BW339" s="86"/>
      <c r="BX339" s="86"/>
      <c r="BY339" s="86"/>
    </row>
    <row r="340" spans="2:56" ht="12.75">
      <c r="B340" s="305" t="s">
        <v>778</v>
      </c>
      <c r="C340" s="306"/>
      <c r="D340" s="306"/>
      <c r="E340" s="306"/>
      <c r="F340" s="306"/>
      <c r="G340" s="306"/>
      <c r="H340" s="306"/>
      <c r="I340" s="306"/>
      <c r="J340" s="306"/>
      <c r="K340" s="306"/>
      <c r="L340" s="307"/>
      <c r="M340" s="307"/>
      <c r="N340" s="307"/>
      <c r="O340" s="307"/>
      <c r="P340" s="307"/>
      <c r="Q340" s="307"/>
      <c r="R340" s="307"/>
      <c r="S340" s="307"/>
      <c r="T340" s="308"/>
      <c r="U340" s="308"/>
      <c r="V340" s="308"/>
      <c r="W340" s="308"/>
      <c r="X340" s="308"/>
      <c r="Y340" s="308"/>
      <c r="Z340" s="309"/>
      <c r="AA340" s="309"/>
      <c r="AB340" s="309"/>
      <c r="AC340" s="309"/>
      <c r="AD340" s="309"/>
      <c r="AE340" s="309"/>
      <c r="AF340" s="309"/>
      <c r="AG340" s="309"/>
      <c r="AH340" s="309"/>
      <c r="AI340" s="310"/>
      <c r="BD340" s="84"/>
    </row>
    <row r="341" spans="2:35" ht="8.25" customHeight="1">
      <c r="B341" s="311"/>
      <c r="C341" s="312"/>
      <c r="D341" s="312"/>
      <c r="E341" s="312"/>
      <c r="F341" s="312"/>
      <c r="G341" s="312"/>
      <c r="H341" s="312"/>
      <c r="I341" s="312"/>
      <c r="J341" s="312"/>
      <c r="K341" s="312"/>
      <c r="L341" s="313"/>
      <c r="M341" s="313"/>
      <c r="N341" s="313"/>
      <c r="O341" s="313"/>
      <c r="P341" s="313"/>
      <c r="Q341" s="313"/>
      <c r="R341" s="313"/>
      <c r="S341" s="313"/>
      <c r="T341" s="293"/>
      <c r="U341" s="293"/>
      <c r="V341" s="293"/>
      <c r="W341" s="293"/>
      <c r="X341" s="293"/>
      <c r="Y341" s="293"/>
      <c r="Z341" s="123"/>
      <c r="AA341" s="123"/>
      <c r="AB341" s="123"/>
      <c r="AC341" s="123"/>
      <c r="AD341" s="123"/>
      <c r="AE341" s="123"/>
      <c r="AF341" s="123"/>
      <c r="AG341" s="123"/>
      <c r="AH341" s="123"/>
      <c r="AI341" s="314"/>
    </row>
    <row r="342" spans="2:35" ht="12.75">
      <c r="B342" s="315">
        <f>IF(COUNTIF((D36:AH322),"!!!")&lt;&gt;0,"Liczba komórek do uzupełnienia - "&amp;COUNTIF((D36:AH322),"!!!"),IF(COUNTIF((D36:AH322),"!!!")=0,""))</f>
      </c>
      <c r="C342" s="312"/>
      <c r="D342" s="312"/>
      <c r="E342" s="312"/>
      <c r="F342" s="312"/>
      <c r="G342" s="312"/>
      <c r="H342" s="312"/>
      <c r="I342" s="312"/>
      <c r="J342" s="312"/>
      <c r="K342" s="312"/>
      <c r="L342" s="313"/>
      <c r="M342" s="313"/>
      <c r="N342" s="313"/>
      <c r="O342" s="313"/>
      <c r="P342" s="313"/>
      <c r="Q342" s="313"/>
      <c r="R342" s="313"/>
      <c r="S342" s="313"/>
      <c r="T342" s="293"/>
      <c r="U342" s="293"/>
      <c r="V342" s="293"/>
      <c r="W342" s="293"/>
      <c r="X342" s="293"/>
      <c r="Y342" s="293"/>
      <c r="Z342" s="123"/>
      <c r="AA342" s="123"/>
      <c r="AB342" s="123"/>
      <c r="AC342" s="123"/>
      <c r="AD342" s="123"/>
      <c r="AE342" s="123"/>
      <c r="AF342" s="123"/>
      <c r="AG342" s="123"/>
      <c r="AH342" s="123"/>
      <c r="AI342" s="314"/>
    </row>
    <row r="343" spans="2:77" s="73" customFormat="1" ht="8.25" customHeight="1">
      <c r="B343" s="316"/>
      <c r="C343" s="294"/>
      <c r="D343" s="294"/>
      <c r="E343" s="294"/>
      <c r="F343" s="294"/>
      <c r="G343" s="293"/>
      <c r="H343" s="293"/>
      <c r="I343" s="293"/>
      <c r="J343" s="293"/>
      <c r="K343" s="293"/>
      <c r="L343" s="293"/>
      <c r="M343" s="293"/>
      <c r="N343" s="293"/>
      <c r="O343" s="293"/>
      <c r="P343" s="293"/>
      <c r="Q343" s="293"/>
      <c r="R343" s="293"/>
      <c r="S343" s="293"/>
      <c r="T343" s="293"/>
      <c r="U343" s="293"/>
      <c r="V343" s="293"/>
      <c r="W343" s="293"/>
      <c r="X343" s="293"/>
      <c r="Y343" s="293"/>
      <c r="Z343" s="293"/>
      <c r="AA343" s="293"/>
      <c r="AB343" s="293"/>
      <c r="AC343" s="293"/>
      <c r="AD343" s="293"/>
      <c r="AE343" s="293"/>
      <c r="AF343" s="293"/>
      <c r="AG343" s="293"/>
      <c r="AH343" s="293"/>
      <c r="AI343" s="317"/>
      <c r="AJ343" s="437"/>
      <c r="AK343" s="437"/>
      <c r="AL343" s="437"/>
      <c r="AM343" s="437"/>
      <c r="AN343" s="437"/>
      <c r="AO343" s="437"/>
      <c r="AP343" s="437"/>
      <c r="AQ343" s="437"/>
      <c r="AR343" s="84"/>
      <c r="AS343" s="84"/>
      <c r="AT343" s="84"/>
      <c r="AU343" s="84"/>
      <c r="AV343" s="84"/>
      <c r="AW343" s="84"/>
      <c r="AX343" s="84"/>
      <c r="AY343" s="84"/>
      <c r="AZ343" s="84"/>
      <c r="BA343" s="84"/>
      <c r="BB343" s="84"/>
      <c r="BC343" s="84"/>
      <c r="BD343" s="90"/>
      <c r="BE343" s="86"/>
      <c r="BF343" s="86"/>
      <c r="BG343" s="86"/>
      <c r="BH343" s="86"/>
      <c r="BI343" s="86"/>
      <c r="BJ343" s="86"/>
      <c r="BK343" s="86"/>
      <c r="BL343" s="86"/>
      <c r="BM343" s="86"/>
      <c r="BN343" s="86"/>
      <c r="BO343" s="86"/>
      <c r="BP343" s="86"/>
      <c r="BQ343" s="86"/>
      <c r="BR343" s="86"/>
      <c r="BS343" s="86"/>
      <c r="BT343" s="86"/>
      <c r="BU343" s="86"/>
      <c r="BV343" s="86"/>
      <c r="BW343" s="86"/>
      <c r="BX343" s="86"/>
      <c r="BY343" s="86"/>
    </row>
    <row r="344" spans="2:77" s="73" customFormat="1" ht="9.75" customHeight="1">
      <c r="B344" s="318"/>
      <c r="C344" s="295" t="str">
        <f>IF(OR($I$6=BD11,$I$6=BD12),"CZĘŚĆ A","")</f>
        <v>CZĘŚĆ A</v>
      </c>
      <c r="D344" s="293"/>
      <c r="E344" s="293"/>
      <c r="F344" s="293"/>
      <c r="G344" s="293"/>
      <c r="H344" s="123"/>
      <c r="I344" s="123"/>
      <c r="J344" s="123"/>
      <c r="K344" s="295" t="str">
        <f>IF(OR($I$6=BD11,$I$6=BD12),"CZĘŚĆ B","")</f>
        <v>CZĘŚĆ B</v>
      </c>
      <c r="L344" s="293"/>
      <c r="M344" s="293"/>
      <c r="N344" s="293"/>
      <c r="O344" s="293"/>
      <c r="P344" s="293"/>
      <c r="Q344" s="123"/>
      <c r="R344" s="123"/>
      <c r="S344" s="123"/>
      <c r="T344" s="295" t="str">
        <f>IF(OR($I$6=BD11,$I$6=BD12),"CZĘŚĆ C","")</f>
        <v>CZĘŚĆ C</v>
      </c>
      <c r="U344" s="293"/>
      <c r="V344" s="293"/>
      <c r="W344" s="293"/>
      <c r="X344" s="293"/>
      <c r="Y344" s="123"/>
      <c r="Z344" s="123"/>
      <c r="AA344" s="123"/>
      <c r="AB344" s="295" t="str">
        <f>IF(OR($I$6=BD11,$I$6=BD12),"CZĘŚĆ D","")</f>
        <v>CZĘŚĆ D</v>
      </c>
      <c r="AC344" s="123"/>
      <c r="AD344" s="123"/>
      <c r="AE344" s="293"/>
      <c r="AF344" s="293"/>
      <c r="AG344" s="123"/>
      <c r="AH344" s="123"/>
      <c r="AI344" s="314"/>
      <c r="AJ344" s="437"/>
      <c r="AK344" s="437"/>
      <c r="AL344" s="437"/>
      <c r="AM344" s="437"/>
      <c r="AN344" s="437"/>
      <c r="AO344" s="437"/>
      <c r="AP344" s="437"/>
      <c r="AQ344" s="437"/>
      <c r="AR344" s="84"/>
      <c r="AS344" s="84"/>
      <c r="AT344" s="84"/>
      <c r="AU344" s="84"/>
      <c r="AV344" s="84"/>
      <c r="AW344" s="84"/>
      <c r="AX344" s="84"/>
      <c r="AY344" s="84"/>
      <c r="AZ344" s="84"/>
      <c r="BA344" s="84"/>
      <c r="BB344" s="84"/>
      <c r="BC344" s="84"/>
      <c r="BD344" s="84"/>
      <c r="BE344" s="86"/>
      <c r="BF344" s="86"/>
      <c r="BG344" s="86"/>
      <c r="BH344" s="86"/>
      <c r="BI344" s="86"/>
      <c r="BJ344" s="86"/>
      <c r="BK344" s="86"/>
      <c r="BL344" s="86"/>
      <c r="BM344" s="86"/>
      <c r="BN344" s="86"/>
      <c r="BO344" s="86"/>
      <c r="BP344" s="86"/>
      <c r="BQ344" s="86"/>
      <c r="BR344" s="86"/>
      <c r="BS344" s="86"/>
      <c r="BT344" s="86"/>
      <c r="BU344" s="86"/>
      <c r="BV344" s="86"/>
      <c r="BW344" s="86"/>
      <c r="BX344" s="86"/>
      <c r="BY344" s="86"/>
    </row>
    <row r="345" spans="2:77" s="73" customFormat="1" ht="9.75" customHeight="1">
      <c r="B345" s="318"/>
      <c r="C345" s="295">
        <f>IF(AND($I$6=$BD$12,$P$171="",F320=0),"",IF(AND(OR($I$6=$BD$11,$I$6=$BD$12),OR(C346&lt;&gt;"",C350&lt;&gt;"",C352&lt;&gt;"")),"proszę wypełnić:","wypełniono prawidłowo"))</f>
      </c>
      <c r="D345" s="293"/>
      <c r="E345" s="293"/>
      <c r="F345" s="293"/>
      <c r="G345" s="293"/>
      <c r="H345" s="123"/>
      <c r="I345" s="123"/>
      <c r="J345" s="123"/>
      <c r="K345" s="295">
        <f>IF(AND($I$6=$BD$12,$P$171="",F320=0),"",IF(AND(OR($I$6=$BD$11,$I$6=$BD$12),ISERROR(FIND("B",K347))),"wypełniono prawidłowo","proszę wypełnić:"))</f>
      </c>
      <c r="L345" s="293"/>
      <c r="M345" s="293"/>
      <c r="N345" s="293"/>
      <c r="O345" s="293"/>
      <c r="P345" s="293"/>
      <c r="Q345" s="123"/>
      <c r="R345" s="123"/>
      <c r="S345" s="123"/>
      <c r="T345" s="295">
        <f>IF(AND($I$6=$BD$12,$P$171="",F320=0),"",IF(AND(OR($I$6=$BD$11,$I$6=$BD$12),ISERROR(FIND("C",T347))),"wypełniono prawidłowo","proszę wypełnić:"))</f>
      </c>
      <c r="U345" s="293"/>
      <c r="V345" s="293"/>
      <c r="W345" s="293"/>
      <c r="X345" s="293"/>
      <c r="Y345" s="123"/>
      <c r="Z345" s="123"/>
      <c r="AA345" s="123"/>
      <c r="AB345" s="295">
        <f>IF(AND($I$6=$BD$12,$P$171="",F320=0),"",IF(AND(OR($I$6=$BD$11,$I$6=$BD$12),ISERROR(FIND("D",AB347))),"wypełniono prawidłowo","proszę wypełnić:"))</f>
      </c>
      <c r="AC345" s="123"/>
      <c r="AD345" s="293"/>
      <c r="AE345" s="293"/>
      <c r="AF345" s="123"/>
      <c r="AG345" s="123"/>
      <c r="AH345" s="123"/>
      <c r="AI345" s="314"/>
      <c r="AJ345" s="437"/>
      <c r="AK345" s="437"/>
      <c r="AL345" s="437"/>
      <c r="AM345" s="437"/>
      <c r="AN345" s="437"/>
      <c r="AO345" s="437"/>
      <c r="AP345" s="437"/>
      <c r="AQ345" s="437"/>
      <c r="AR345" s="84"/>
      <c r="AS345" s="84"/>
      <c r="AT345" s="84"/>
      <c r="AU345" s="84"/>
      <c r="AV345" s="84"/>
      <c r="AW345" s="84"/>
      <c r="AX345" s="84"/>
      <c r="AY345" s="84"/>
      <c r="AZ345" s="84"/>
      <c r="BA345" s="84"/>
      <c r="BB345" s="84"/>
      <c r="BC345" s="84"/>
      <c r="BD345" s="84"/>
      <c r="BE345" s="86"/>
      <c r="BF345" s="86"/>
      <c r="BG345" s="86"/>
      <c r="BH345" s="86"/>
      <c r="BI345" s="86"/>
      <c r="BJ345" s="86"/>
      <c r="BK345" s="86"/>
      <c r="BL345" s="86"/>
      <c r="BM345" s="86"/>
      <c r="BN345" s="86"/>
      <c r="BO345" s="86"/>
      <c r="BP345" s="86"/>
      <c r="BQ345" s="86"/>
      <c r="BR345" s="86"/>
      <c r="BS345" s="86"/>
      <c r="BT345" s="86"/>
      <c r="BU345" s="86"/>
      <c r="BV345" s="86"/>
      <c r="BW345" s="86"/>
      <c r="BX345" s="86"/>
      <c r="BY345" s="86"/>
    </row>
    <row r="346" spans="2:77" s="73" customFormat="1" ht="9.75" customHeight="1">
      <c r="B346" s="318"/>
      <c r="C346" s="673">
        <f>IF(OR(F36="!!!",P36="!!!"),"A.1. - PROSZĘ ZAZNACZYĆ WŁAŚCIWY KWADRAT I/LUB WSKAZAĆ M-C I ROK OBOWIĄZYWANIA KOREKTY DEKLARACJI","")</f>
      </c>
      <c r="D346" s="687"/>
      <c r="E346" s="687"/>
      <c r="F346" s="687"/>
      <c r="G346" s="687"/>
      <c r="H346" s="687"/>
      <c r="I346" s="687"/>
      <c r="J346" s="123"/>
      <c r="K346" s="295"/>
      <c r="L346" s="123"/>
      <c r="M346" s="293"/>
      <c r="N346" s="293"/>
      <c r="O346" s="293"/>
      <c r="P346" s="293"/>
      <c r="Q346" s="123"/>
      <c r="R346" s="123"/>
      <c r="S346" s="123"/>
      <c r="T346" s="295"/>
      <c r="U346" s="293"/>
      <c r="V346" s="293"/>
      <c r="W346" s="293"/>
      <c r="X346" s="293"/>
      <c r="Y346" s="123"/>
      <c r="Z346" s="123"/>
      <c r="AA346" s="123"/>
      <c r="AB346" s="295"/>
      <c r="AC346" s="123"/>
      <c r="AD346" s="293"/>
      <c r="AE346" s="293"/>
      <c r="AF346" s="123"/>
      <c r="AG346" s="123"/>
      <c r="AH346" s="123"/>
      <c r="AI346" s="314"/>
      <c r="AJ346" s="437"/>
      <c r="AK346" s="437"/>
      <c r="AL346" s="437"/>
      <c r="AM346" s="437"/>
      <c r="AN346" s="437"/>
      <c r="AO346" s="437"/>
      <c r="AP346" s="437"/>
      <c r="AQ346" s="437"/>
      <c r="AR346" s="84"/>
      <c r="AS346" s="84"/>
      <c r="AT346" s="84"/>
      <c r="AU346" s="84"/>
      <c r="AV346" s="84"/>
      <c r="AW346" s="84"/>
      <c r="AX346" s="84"/>
      <c r="AY346" s="84"/>
      <c r="AZ346" s="84"/>
      <c r="BA346" s="84"/>
      <c r="BB346" s="84"/>
      <c r="BC346" s="84"/>
      <c r="BD346" s="84"/>
      <c r="BE346" s="86"/>
      <c r="BF346" s="86"/>
      <c r="BG346" s="86"/>
      <c r="BH346" s="86"/>
      <c r="BI346" s="86"/>
      <c r="BJ346" s="86"/>
      <c r="BK346" s="86"/>
      <c r="BL346" s="86"/>
      <c r="BM346" s="86"/>
      <c r="BN346" s="86"/>
      <c r="BO346" s="86"/>
      <c r="BP346" s="86"/>
      <c r="BQ346" s="86"/>
      <c r="BR346" s="86"/>
      <c r="BS346" s="86"/>
      <c r="BT346" s="86"/>
      <c r="BU346" s="86"/>
      <c r="BV346" s="86"/>
      <c r="BW346" s="86"/>
      <c r="BX346" s="86"/>
      <c r="BY346" s="86"/>
    </row>
    <row r="347" spans="2:77" s="75" customFormat="1" ht="13.5" customHeight="1">
      <c r="B347" s="319"/>
      <c r="C347" s="687"/>
      <c r="D347" s="687"/>
      <c r="E347" s="687"/>
      <c r="F347" s="687"/>
      <c r="G347" s="687"/>
      <c r="H347" s="687"/>
      <c r="I347" s="687"/>
      <c r="J347" s="320"/>
      <c r="K347" s="597" t="str">
        <f>H396&amp;" "&amp;H397&amp;" "&amp;H398&amp;" "&amp;H399&amp;" "&amp;H400&amp;" "&amp;H401&amp;" "&amp;H402&amp;" "&amp;H403&amp;" "&amp;H404&amp;" "&amp;H405&amp;" "&amp;H406&amp;" "&amp;H407&amp;" "&amp;H408&amp;" "&amp;H409&amp;" "&amp;H410&amp;" "&amp;H411&amp;" "&amp;H412&amp;" "&amp;H413&amp;" "&amp;H414&amp;" "&amp;H415&amp;" "&amp;H416&amp;" "&amp;H417&amp;" "&amp;H418&amp;" "&amp;H419&amp;" "&amp;H420&amp;" "&amp;H421</f>
        <v>                         </v>
      </c>
      <c r="L347" s="598"/>
      <c r="M347" s="598"/>
      <c r="N347" s="598"/>
      <c r="O347" s="598"/>
      <c r="P347" s="321"/>
      <c r="Q347" s="320"/>
      <c r="R347" s="320"/>
      <c r="S347" s="320"/>
      <c r="T347" s="597" t="str">
        <f>N396&amp;" "&amp;N397&amp;" "&amp;N398&amp;" "&amp;N399&amp;" "&amp;N400&amp;" "&amp;N401</f>
        <v>     </v>
      </c>
      <c r="U347" s="598"/>
      <c r="V347" s="598"/>
      <c r="W347" s="598"/>
      <c r="X347" s="598"/>
      <c r="Y347" s="320"/>
      <c r="Z347" s="320"/>
      <c r="AA347" s="320"/>
      <c r="AB347" s="673">
        <f>T396</f>
      </c>
      <c r="AC347" s="674"/>
      <c r="AD347" s="674"/>
      <c r="AE347" s="674"/>
      <c r="AF347" s="674"/>
      <c r="AG347" s="674"/>
      <c r="AH347" s="320"/>
      <c r="AI347" s="322"/>
      <c r="AJ347" s="437"/>
      <c r="AK347" s="437"/>
      <c r="AL347" s="437"/>
      <c r="AM347" s="437"/>
      <c r="AN347" s="437"/>
      <c r="AO347" s="437"/>
      <c r="AP347" s="437"/>
      <c r="AQ347" s="437"/>
      <c r="AR347" s="275"/>
      <c r="AS347" s="275"/>
      <c r="AT347" s="275"/>
      <c r="AU347" s="275"/>
      <c r="AV347" s="275"/>
      <c r="AW347" s="275"/>
      <c r="AX347" s="275"/>
      <c r="AY347" s="275"/>
      <c r="AZ347" s="275"/>
      <c r="BA347" s="275"/>
      <c r="BB347" s="275"/>
      <c r="BC347" s="275"/>
      <c r="BD347" s="84"/>
      <c r="BE347" s="276"/>
      <c r="BF347" s="276"/>
      <c r="BG347" s="276"/>
      <c r="BH347" s="276"/>
      <c r="BI347" s="276"/>
      <c r="BJ347" s="276"/>
      <c r="BK347" s="276"/>
      <c r="BL347" s="276"/>
      <c r="BM347" s="276"/>
      <c r="BN347" s="276"/>
      <c r="BO347" s="276"/>
      <c r="BP347" s="276"/>
      <c r="BQ347" s="276"/>
      <c r="BR347" s="276"/>
      <c r="BS347" s="276"/>
      <c r="BT347" s="276"/>
      <c r="BU347" s="276"/>
      <c r="BV347" s="276"/>
      <c r="BW347" s="276"/>
      <c r="BX347" s="276"/>
      <c r="BY347" s="276"/>
    </row>
    <row r="348" spans="2:77" s="75" customFormat="1" ht="14.25" customHeight="1">
      <c r="B348" s="319"/>
      <c r="C348" s="1124"/>
      <c r="D348" s="1124"/>
      <c r="E348" s="1124"/>
      <c r="F348" s="1124"/>
      <c r="G348" s="1124"/>
      <c r="H348" s="1124"/>
      <c r="I348" s="1124"/>
      <c r="J348" s="320"/>
      <c r="K348" s="598"/>
      <c r="L348" s="598"/>
      <c r="M348" s="598"/>
      <c r="N348" s="598"/>
      <c r="O348" s="598"/>
      <c r="P348" s="321"/>
      <c r="Q348" s="320"/>
      <c r="R348" s="320"/>
      <c r="S348" s="320"/>
      <c r="T348" s="598"/>
      <c r="U348" s="598"/>
      <c r="V348" s="598"/>
      <c r="W348" s="598"/>
      <c r="X348" s="598"/>
      <c r="Y348" s="320"/>
      <c r="Z348" s="320"/>
      <c r="AA348" s="320"/>
      <c r="AB348" s="674"/>
      <c r="AC348" s="674"/>
      <c r="AD348" s="674"/>
      <c r="AE348" s="674"/>
      <c r="AF348" s="674"/>
      <c r="AG348" s="674"/>
      <c r="AH348" s="320"/>
      <c r="AI348" s="322"/>
      <c r="AJ348" s="437"/>
      <c r="AK348" s="437"/>
      <c r="AL348" s="437"/>
      <c r="AM348" s="437"/>
      <c r="AN348" s="437"/>
      <c r="AV348" s="275"/>
      <c r="AW348" s="275"/>
      <c r="AX348" s="275"/>
      <c r="AY348" s="275"/>
      <c r="AZ348" s="275"/>
      <c r="BA348" s="275"/>
      <c r="BB348" s="275"/>
      <c r="BC348" s="275"/>
      <c r="BD348" s="275"/>
      <c r="BE348" s="276"/>
      <c r="BF348" s="276"/>
      <c r="BG348" s="276"/>
      <c r="BH348" s="276"/>
      <c r="BI348" s="276"/>
      <c r="BJ348" s="276"/>
      <c r="BK348" s="276"/>
      <c r="BL348" s="276"/>
      <c r="BM348" s="276"/>
      <c r="BN348" s="276"/>
      <c r="BO348" s="276"/>
      <c r="BP348" s="276"/>
      <c r="BQ348" s="276"/>
      <c r="BR348" s="276"/>
      <c r="BS348" s="276"/>
      <c r="BT348" s="276"/>
      <c r="BU348" s="276"/>
      <c r="BV348" s="276"/>
      <c r="BW348" s="276"/>
      <c r="BX348" s="276"/>
      <c r="BY348" s="276"/>
    </row>
    <row r="349" spans="2:77" s="75" customFormat="1" ht="8.25" customHeight="1">
      <c r="B349" s="319"/>
      <c r="C349" s="1124"/>
      <c r="D349" s="1124"/>
      <c r="E349" s="1124"/>
      <c r="F349" s="1124"/>
      <c r="G349" s="1124"/>
      <c r="H349" s="1124"/>
      <c r="I349" s="1124"/>
      <c r="J349" s="320"/>
      <c r="K349" s="598"/>
      <c r="L349" s="598"/>
      <c r="M349" s="598"/>
      <c r="N349" s="598"/>
      <c r="O349" s="598"/>
      <c r="P349" s="321"/>
      <c r="Q349" s="320"/>
      <c r="R349" s="320"/>
      <c r="S349" s="296"/>
      <c r="T349" s="598"/>
      <c r="U349" s="598"/>
      <c r="V349" s="598"/>
      <c r="W349" s="598"/>
      <c r="X349" s="598"/>
      <c r="Y349" s="320"/>
      <c r="Z349" s="320"/>
      <c r="AA349" s="296"/>
      <c r="AB349" s="674"/>
      <c r="AC349" s="674"/>
      <c r="AD349" s="674"/>
      <c r="AE349" s="674"/>
      <c r="AF349" s="674"/>
      <c r="AG349" s="674"/>
      <c r="AH349" s="320"/>
      <c r="AI349" s="322"/>
      <c r="AJ349" s="437"/>
      <c r="AK349" s="437"/>
      <c r="AL349" s="437"/>
      <c r="AM349" s="437"/>
      <c r="AN349" s="437"/>
      <c r="AW349" s="275"/>
      <c r="AX349" s="275"/>
      <c r="AY349" s="275"/>
      <c r="AZ349" s="275"/>
      <c r="BA349" s="275"/>
      <c r="BB349" s="275"/>
      <c r="BC349" s="275"/>
      <c r="BD349" s="275"/>
      <c r="BE349" s="276"/>
      <c r="BF349" s="276"/>
      <c r="BG349" s="276"/>
      <c r="BH349" s="276"/>
      <c r="BI349" s="276"/>
      <c r="BJ349" s="276"/>
      <c r="BK349" s="276"/>
      <c r="BL349" s="276"/>
      <c r="BM349" s="276"/>
      <c r="BN349" s="276"/>
      <c r="BO349" s="276"/>
      <c r="BP349" s="276"/>
      <c r="BQ349" s="276"/>
      <c r="BR349" s="276"/>
      <c r="BS349" s="276"/>
      <c r="BT349" s="276"/>
      <c r="BU349" s="276"/>
      <c r="BV349" s="276"/>
      <c r="BW349" s="276"/>
      <c r="BX349" s="276"/>
      <c r="BY349" s="276"/>
    </row>
    <row r="350" spans="2:77" s="75" customFormat="1" ht="8.25" customHeight="1">
      <c r="B350" s="319"/>
      <c r="C350" s="673">
        <f>IF(AC39="!!!","A.1. - PROSZĘ PODAĆ DATĘ NABYCIA NIERUCHOMOŚCI/DATĘ ZMIANY!","")</f>
      </c>
      <c r="D350" s="687"/>
      <c r="E350" s="687"/>
      <c r="F350" s="687"/>
      <c r="G350" s="687"/>
      <c r="H350" s="687"/>
      <c r="I350" s="687"/>
      <c r="J350" s="320"/>
      <c r="K350" s="598"/>
      <c r="L350" s="598"/>
      <c r="M350" s="598"/>
      <c r="N350" s="598"/>
      <c r="O350" s="598"/>
      <c r="P350" s="321"/>
      <c r="Q350" s="320"/>
      <c r="R350" s="320"/>
      <c r="S350" s="296"/>
      <c r="T350" s="598"/>
      <c r="U350" s="598"/>
      <c r="V350" s="598"/>
      <c r="W350" s="598"/>
      <c r="X350" s="598"/>
      <c r="Y350" s="320"/>
      <c r="Z350" s="320"/>
      <c r="AA350" s="296"/>
      <c r="AB350" s="674"/>
      <c r="AC350" s="674"/>
      <c r="AD350" s="674"/>
      <c r="AE350" s="674"/>
      <c r="AF350" s="674"/>
      <c r="AG350" s="674"/>
      <c r="AH350" s="320"/>
      <c r="AI350" s="322"/>
      <c r="AJ350" s="437"/>
      <c r="AK350" s="437"/>
      <c r="AL350" s="437"/>
      <c r="AM350" s="437"/>
      <c r="AN350" s="437"/>
      <c r="AO350" s="437"/>
      <c r="AW350" s="275"/>
      <c r="AX350" s="275"/>
      <c r="AY350" s="275"/>
      <c r="AZ350" s="275"/>
      <c r="BA350" s="275"/>
      <c r="BB350" s="275"/>
      <c r="BC350" s="275"/>
      <c r="BD350" s="275"/>
      <c r="BE350" s="276"/>
      <c r="BF350" s="276"/>
      <c r="BG350" s="276"/>
      <c r="BH350" s="276"/>
      <c r="BI350" s="276"/>
      <c r="BJ350" s="276"/>
      <c r="BK350" s="276"/>
      <c r="BL350" s="276"/>
      <c r="BM350" s="276"/>
      <c r="BN350" s="276"/>
      <c r="BO350" s="276"/>
      <c r="BP350" s="276"/>
      <c r="BQ350" s="276"/>
      <c r="BR350" s="276"/>
      <c r="BS350" s="276"/>
      <c r="BT350" s="276"/>
      <c r="BU350" s="276"/>
      <c r="BV350" s="276"/>
      <c r="BW350" s="276"/>
      <c r="BX350" s="276"/>
      <c r="BY350" s="276"/>
    </row>
    <row r="351" spans="2:77" s="75" customFormat="1" ht="8.25" customHeight="1">
      <c r="B351" s="319"/>
      <c r="C351" s="687"/>
      <c r="D351" s="687"/>
      <c r="E351" s="687"/>
      <c r="F351" s="687"/>
      <c r="G351" s="687"/>
      <c r="H351" s="687"/>
      <c r="I351" s="687"/>
      <c r="J351" s="320"/>
      <c r="K351" s="598"/>
      <c r="L351" s="598"/>
      <c r="M351" s="598"/>
      <c r="N351" s="598"/>
      <c r="O351" s="598"/>
      <c r="P351" s="321"/>
      <c r="Q351" s="320"/>
      <c r="R351" s="320"/>
      <c r="S351" s="296"/>
      <c r="T351" s="598"/>
      <c r="U351" s="598"/>
      <c r="V351" s="598"/>
      <c r="W351" s="598"/>
      <c r="X351" s="598"/>
      <c r="Y351" s="320"/>
      <c r="Z351" s="320"/>
      <c r="AA351" s="320"/>
      <c r="AB351" s="597" t="str">
        <f>T397&amp;" "&amp;T398&amp;" "&amp;T399&amp;" "&amp;T400&amp;" "&amp;T401&amp;" "&amp;T402&amp;" "&amp;T403&amp;" "&amp;T404&amp;" "&amp;T405&amp;" "&amp;T406&amp;" "&amp;T407&amp;" "&amp;T408&amp;" "&amp;T409&amp;" "&amp;T410&amp;" "&amp;T411&amp;" "&amp;T412&amp;" "&amp;T413</f>
        <v>                </v>
      </c>
      <c r="AC351" s="1118"/>
      <c r="AD351" s="1118"/>
      <c r="AE351" s="1118"/>
      <c r="AF351" s="1118"/>
      <c r="AG351" s="1118"/>
      <c r="AH351" s="1118"/>
      <c r="AI351" s="323"/>
      <c r="AJ351" s="437"/>
      <c r="AK351" s="437"/>
      <c r="AL351" s="437"/>
      <c r="AM351" s="437"/>
      <c r="AN351" s="437"/>
      <c r="AO351" s="437"/>
      <c r="AW351" s="275"/>
      <c r="AX351" s="275"/>
      <c r="AY351" s="275"/>
      <c r="AZ351" s="275"/>
      <c r="BA351" s="275"/>
      <c r="BB351" s="275"/>
      <c r="BC351" s="275"/>
      <c r="BD351" s="275"/>
      <c r="BE351" s="276"/>
      <c r="BF351" s="276"/>
      <c r="BG351" s="276"/>
      <c r="BH351" s="276"/>
      <c r="BI351" s="276"/>
      <c r="BJ351" s="276"/>
      <c r="BK351" s="276"/>
      <c r="BL351" s="276"/>
      <c r="BM351" s="276"/>
      <c r="BN351" s="276"/>
      <c r="BO351" s="276"/>
      <c r="BP351" s="276"/>
      <c r="BQ351" s="276"/>
      <c r="BR351" s="276"/>
      <c r="BS351" s="276"/>
      <c r="BT351" s="276"/>
      <c r="BU351" s="276"/>
      <c r="BV351" s="276"/>
      <c r="BW351" s="276"/>
      <c r="BX351" s="276"/>
      <c r="BY351" s="276"/>
    </row>
    <row r="352" spans="2:77" s="75" customFormat="1" ht="8.25" customHeight="1">
      <c r="B352" s="319"/>
      <c r="C352" s="673">
        <f>IF(O39="!!!","A.1. - NIEWŁAŚCIWE SKREŚLIĆ (wybrać z listy) - DATA NABYCIA NIERUCHOMOŚCI, DATA ZMIANY","")</f>
      </c>
      <c r="D352" s="673"/>
      <c r="E352" s="673"/>
      <c r="F352" s="673"/>
      <c r="G352" s="673"/>
      <c r="H352" s="673"/>
      <c r="I352" s="673"/>
      <c r="J352" s="320"/>
      <c r="K352" s="598"/>
      <c r="L352" s="598"/>
      <c r="M352" s="598"/>
      <c r="N352" s="598"/>
      <c r="O352" s="598"/>
      <c r="P352" s="321"/>
      <c r="Q352" s="320"/>
      <c r="R352" s="320"/>
      <c r="S352" s="296"/>
      <c r="T352" s="598"/>
      <c r="U352" s="598"/>
      <c r="V352" s="598"/>
      <c r="W352" s="598"/>
      <c r="X352" s="598"/>
      <c r="Y352" s="320"/>
      <c r="Z352" s="320"/>
      <c r="AA352" s="320"/>
      <c r="AB352" s="1118"/>
      <c r="AC352" s="1118"/>
      <c r="AD352" s="1118"/>
      <c r="AE352" s="1118"/>
      <c r="AF352" s="1118"/>
      <c r="AG352" s="1118"/>
      <c r="AH352" s="1118"/>
      <c r="AI352" s="322"/>
      <c r="AJ352" s="437"/>
      <c r="AK352" s="437"/>
      <c r="AL352" s="437"/>
      <c r="AM352" s="437"/>
      <c r="AN352" s="437"/>
      <c r="AO352" s="437"/>
      <c r="AW352" s="275"/>
      <c r="AX352" s="275"/>
      <c r="AY352" s="275"/>
      <c r="AZ352" s="275"/>
      <c r="BA352" s="275"/>
      <c r="BB352" s="275"/>
      <c r="BC352" s="275"/>
      <c r="BD352" s="275"/>
      <c r="BE352" s="276"/>
      <c r="BF352" s="276"/>
      <c r="BG352" s="276"/>
      <c r="BH352" s="276"/>
      <c r="BI352" s="276"/>
      <c r="BJ352" s="276"/>
      <c r="BK352" s="276"/>
      <c r="BL352" s="276"/>
      <c r="BM352" s="276"/>
      <c r="BN352" s="276"/>
      <c r="BO352" s="276"/>
      <c r="BP352" s="276"/>
      <c r="BQ352" s="276"/>
      <c r="BR352" s="276"/>
      <c r="BS352" s="276"/>
      <c r="BT352" s="276"/>
      <c r="BU352" s="276"/>
      <c r="BV352" s="276"/>
      <c r="BW352" s="276"/>
      <c r="BX352" s="276"/>
      <c r="BY352" s="276"/>
    </row>
    <row r="353" spans="2:77" s="75" customFormat="1" ht="8.25" customHeight="1">
      <c r="B353" s="319"/>
      <c r="C353" s="673"/>
      <c r="D353" s="673"/>
      <c r="E353" s="673"/>
      <c r="F353" s="673"/>
      <c r="G353" s="673"/>
      <c r="H353" s="673"/>
      <c r="I353" s="673"/>
      <c r="J353" s="320"/>
      <c r="K353" s="598"/>
      <c r="L353" s="598"/>
      <c r="M353" s="598"/>
      <c r="N353" s="598"/>
      <c r="O353" s="598"/>
      <c r="P353" s="321"/>
      <c r="Q353" s="320"/>
      <c r="R353" s="320"/>
      <c r="S353" s="296"/>
      <c r="T353" s="598"/>
      <c r="U353" s="598"/>
      <c r="V353" s="598"/>
      <c r="W353" s="598"/>
      <c r="X353" s="598"/>
      <c r="Y353" s="320"/>
      <c r="Z353" s="320"/>
      <c r="AA353" s="296"/>
      <c r="AB353" s="1118"/>
      <c r="AC353" s="1118"/>
      <c r="AD353" s="1118"/>
      <c r="AE353" s="1118"/>
      <c r="AF353" s="1118"/>
      <c r="AG353" s="1118"/>
      <c r="AH353" s="1118"/>
      <c r="AI353" s="322"/>
      <c r="AJ353" s="437"/>
      <c r="AK353" s="437"/>
      <c r="AL353" s="437"/>
      <c r="AM353" s="437"/>
      <c r="AN353" s="437"/>
      <c r="AO353" s="437"/>
      <c r="AW353" s="275"/>
      <c r="AX353" s="275"/>
      <c r="AY353" s="275"/>
      <c r="AZ353" s="275"/>
      <c r="BA353" s="275"/>
      <c r="BB353" s="275"/>
      <c r="BC353" s="275"/>
      <c r="BD353" s="275"/>
      <c r="BE353" s="276"/>
      <c r="BF353" s="276"/>
      <c r="BG353" s="276"/>
      <c r="BH353" s="276"/>
      <c r="BI353" s="276"/>
      <c r="BJ353" s="276"/>
      <c r="BK353" s="276"/>
      <c r="BL353" s="276"/>
      <c r="BM353" s="276"/>
      <c r="BN353" s="276"/>
      <c r="BO353" s="276"/>
      <c r="BP353" s="276"/>
      <c r="BQ353" s="276"/>
      <c r="BR353" s="276"/>
      <c r="BS353" s="276"/>
      <c r="BT353" s="276"/>
      <c r="BU353" s="276"/>
      <c r="BV353" s="276"/>
      <c r="BW353" s="276"/>
      <c r="BX353" s="276"/>
      <c r="BY353" s="276"/>
    </row>
    <row r="354" spans="2:77" s="75" customFormat="1" ht="8.25" customHeight="1">
      <c r="B354" s="319"/>
      <c r="C354" s="499"/>
      <c r="D354" s="499"/>
      <c r="E354" s="499"/>
      <c r="F354" s="499"/>
      <c r="G354" s="499"/>
      <c r="H354" s="499"/>
      <c r="I354" s="499"/>
      <c r="J354" s="320"/>
      <c r="K354" s="598"/>
      <c r="L354" s="598" t="e">
        <f>FIND("B",K347)</f>
        <v>#VALUE!</v>
      </c>
      <c r="M354" s="598"/>
      <c r="N354" s="598"/>
      <c r="O354" s="598"/>
      <c r="P354" s="321"/>
      <c r="Q354" s="320"/>
      <c r="R354" s="320"/>
      <c r="S354" s="296"/>
      <c r="T354" s="598"/>
      <c r="U354" s="598"/>
      <c r="V354" s="598"/>
      <c r="W354" s="598"/>
      <c r="X354" s="598"/>
      <c r="Y354" s="320"/>
      <c r="Z354" s="320"/>
      <c r="AA354" s="296"/>
      <c r="AB354" s="1118"/>
      <c r="AC354" s="1118"/>
      <c r="AD354" s="1118"/>
      <c r="AE354" s="1118"/>
      <c r="AF354" s="1118"/>
      <c r="AG354" s="1118"/>
      <c r="AH354" s="1118"/>
      <c r="AI354" s="322"/>
      <c r="AJ354" s="437"/>
      <c r="AK354" s="437"/>
      <c r="AL354" s="437"/>
      <c r="AM354" s="437"/>
      <c r="AN354" s="437"/>
      <c r="AO354" s="437"/>
      <c r="AP354" s="437"/>
      <c r="AQ354" s="437"/>
      <c r="AR354" s="275"/>
      <c r="AS354" s="275"/>
      <c r="AT354" s="275"/>
      <c r="AU354" s="275"/>
      <c r="AV354" s="275"/>
      <c r="AW354" s="275"/>
      <c r="AX354" s="275"/>
      <c r="AY354" s="275"/>
      <c r="AZ354" s="275"/>
      <c r="BA354" s="275"/>
      <c r="BB354" s="275"/>
      <c r="BC354" s="275"/>
      <c r="BD354" s="275"/>
      <c r="BE354" s="276"/>
      <c r="BF354" s="276"/>
      <c r="BG354" s="276"/>
      <c r="BH354" s="276"/>
      <c r="BI354" s="276"/>
      <c r="BJ354" s="276"/>
      <c r="BK354" s="276"/>
      <c r="BL354" s="276"/>
      <c r="BM354" s="276"/>
      <c r="BN354" s="276"/>
      <c r="BO354" s="276"/>
      <c r="BP354" s="276"/>
      <c r="BQ354" s="276"/>
      <c r="BR354" s="276"/>
      <c r="BS354" s="276"/>
      <c r="BT354" s="276"/>
      <c r="BU354" s="276"/>
      <c r="BV354" s="276"/>
      <c r="BW354" s="276"/>
      <c r="BX354" s="276"/>
      <c r="BY354" s="276"/>
    </row>
    <row r="355" spans="2:77" s="78" customFormat="1" ht="8.25" customHeight="1">
      <c r="B355" s="324"/>
      <c r="C355" s="673">
        <f>IF(AH42="!!!","A.1. - PROSZĘ PODAĆ RODZAJ I NR DOKUMENTU!","")</f>
      </c>
      <c r="D355" s="673"/>
      <c r="E355" s="673"/>
      <c r="F355" s="673"/>
      <c r="G355" s="673"/>
      <c r="H355" s="673"/>
      <c r="I355" s="673"/>
      <c r="J355" s="326"/>
      <c r="K355" s="327"/>
      <c r="L355" s="327"/>
      <c r="M355" s="327"/>
      <c r="N355" s="327"/>
      <c r="O355" s="327"/>
      <c r="P355" s="327"/>
      <c r="Q355" s="293"/>
      <c r="R355" s="293"/>
      <c r="S355" s="293"/>
      <c r="T355" s="325"/>
      <c r="U355" s="325"/>
      <c r="V355" s="293"/>
      <c r="W355" s="293"/>
      <c r="X355" s="293"/>
      <c r="Y355" s="293"/>
      <c r="Z355" s="293"/>
      <c r="AA355" s="293"/>
      <c r="AB355" s="1118"/>
      <c r="AC355" s="1118"/>
      <c r="AD355" s="1118"/>
      <c r="AE355" s="1118"/>
      <c r="AF355" s="1118"/>
      <c r="AG355" s="1118"/>
      <c r="AH355" s="1118"/>
      <c r="AI355" s="328"/>
      <c r="AJ355" s="437"/>
      <c r="AK355" s="437"/>
      <c r="AL355" s="437"/>
      <c r="AM355" s="437"/>
      <c r="AN355" s="437"/>
      <c r="AO355" s="437"/>
      <c r="AP355" s="437"/>
      <c r="AQ355" s="437"/>
      <c r="AR355" s="81"/>
      <c r="AS355" s="81"/>
      <c r="AT355" s="81"/>
      <c r="AU355" s="81"/>
      <c r="AV355" s="81"/>
      <c r="AW355" s="81"/>
      <c r="AX355" s="81"/>
      <c r="AY355" s="81"/>
      <c r="AZ355" s="81"/>
      <c r="BA355" s="81"/>
      <c r="BB355" s="81"/>
      <c r="BC355" s="81"/>
      <c r="BD355" s="275"/>
      <c r="BE355" s="277"/>
      <c r="BF355" s="277"/>
      <c r="BG355" s="277"/>
      <c r="BH355" s="277"/>
      <c r="BI355" s="277"/>
      <c r="BJ355" s="277"/>
      <c r="BK355" s="277"/>
      <c r="BL355" s="277"/>
      <c r="BM355" s="277"/>
      <c r="BN355" s="277"/>
      <c r="BO355" s="277"/>
      <c r="BP355" s="277"/>
      <c r="BQ355" s="277"/>
      <c r="BR355" s="277"/>
      <c r="BS355" s="277"/>
      <c r="BT355" s="277"/>
      <c r="BU355" s="277"/>
      <c r="BV355" s="277"/>
      <c r="BW355" s="277"/>
      <c r="BX355" s="277"/>
      <c r="BY355" s="277"/>
    </row>
    <row r="356" spans="2:77" s="73" customFormat="1" ht="8.25" customHeight="1">
      <c r="B356" s="316"/>
      <c r="C356" s="673"/>
      <c r="D356" s="673"/>
      <c r="E356" s="673"/>
      <c r="F356" s="673"/>
      <c r="G356" s="673"/>
      <c r="H356" s="673"/>
      <c r="I356" s="673"/>
      <c r="J356" s="329"/>
      <c r="K356" s="297"/>
      <c r="L356" s="329"/>
      <c r="M356" s="329"/>
      <c r="N356" s="293"/>
      <c r="O356" s="293"/>
      <c r="P356" s="293"/>
      <c r="Q356" s="293"/>
      <c r="R356" s="293"/>
      <c r="S356" s="293"/>
      <c r="T356" s="123"/>
      <c r="U356" s="123"/>
      <c r="V356" s="293"/>
      <c r="W356" s="293"/>
      <c r="X356" s="293"/>
      <c r="Y356" s="123"/>
      <c r="Z356" s="123"/>
      <c r="AA356" s="123"/>
      <c r="AB356" s="1118"/>
      <c r="AC356" s="1118"/>
      <c r="AD356" s="1118"/>
      <c r="AE356" s="1118"/>
      <c r="AF356" s="1118"/>
      <c r="AG356" s="1118"/>
      <c r="AH356" s="1118"/>
      <c r="AI356" s="330"/>
      <c r="AJ356" s="437"/>
      <c r="AK356" s="437"/>
      <c r="AL356" s="437"/>
      <c r="AM356" s="437"/>
      <c r="AN356" s="437"/>
      <c r="AO356" s="437"/>
      <c r="AP356" s="437"/>
      <c r="AQ356" s="437"/>
      <c r="AR356" s="84"/>
      <c r="AS356" s="84"/>
      <c r="AT356" s="84"/>
      <c r="AU356" s="84"/>
      <c r="AV356" s="84"/>
      <c r="AW356" s="84"/>
      <c r="AX356" s="84"/>
      <c r="AY356" s="84"/>
      <c r="AZ356" s="84"/>
      <c r="BA356" s="84"/>
      <c r="BB356" s="84"/>
      <c r="BC356" s="84"/>
      <c r="BD356" s="81"/>
      <c r="BE356" s="86"/>
      <c r="BF356" s="86"/>
      <c r="BG356" s="86"/>
      <c r="BH356" s="86"/>
      <c r="BI356" s="86"/>
      <c r="BJ356" s="86"/>
      <c r="BK356" s="86"/>
      <c r="BL356" s="86"/>
      <c r="BM356" s="86"/>
      <c r="BN356" s="86"/>
      <c r="BO356" s="86"/>
      <c r="BP356" s="86"/>
      <c r="BQ356" s="86"/>
      <c r="BR356" s="86"/>
      <c r="BS356" s="86"/>
      <c r="BT356" s="86"/>
      <c r="BU356" s="86"/>
      <c r="BV356" s="86"/>
      <c r="BW356" s="86"/>
      <c r="BX356" s="86"/>
      <c r="BY356" s="86"/>
    </row>
    <row r="357" spans="2:77" s="73" customFormat="1" ht="12.75">
      <c r="B357" s="316"/>
      <c r="C357" s="295" t="str">
        <f>IF(OR($I$6=BD11,$I$6=BD12),"CZĘŚĆ E","")</f>
        <v>CZĘŚĆ E</v>
      </c>
      <c r="D357" s="123"/>
      <c r="E357" s="123"/>
      <c r="F357" s="123"/>
      <c r="G357" s="123"/>
      <c r="H357" s="123"/>
      <c r="I357" s="123"/>
      <c r="J357" s="123"/>
      <c r="K357" s="295" t="str">
        <f>IF(OR($I$6=BD11,$I$6=BD12),"CZĘŚĆ F","")</f>
        <v>CZĘŚĆ F</v>
      </c>
      <c r="L357" s="293"/>
      <c r="M357" s="123"/>
      <c r="N357" s="123"/>
      <c r="O357" s="293"/>
      <c r="P357" s="123"/>
      <c r="Q357" s="123"/>
      <c r="R357" s="123"/>
      <c r="S357" s="123"/>
      <c r="T357" s="295" t="str">
        <f>IF(OR($I$6=BD11,$I$6=BD12),"CZĘŚĆ G","")</f>
        <v>CZĘŚĆ G</v>
      </c>
      <c r="U357" s="293"/>
      <c r="V357" s="123"/>
      <c r="W357" s="123"/>
      <c r="X357" s="123"/>
      <c r="Y357" s="123"/>
      <c r="Z357" s="123"/>
      <c r="AA357" s="123"/>
      <c r="AB357" s="295" t="str">
        <f>IF(OR($I$6=BD11,$I$6=BD12),"CZĘŚĆ H","")</f>
        <v>CZĘŚĆ H</v>
      </c>
      <c r="AC357" s="123"/>
      <c r="AD357" s="123"/>
      <c r="AE357" s="165"/>
      <c r="AF357" s="293"/>
      <c r="AG357" s="123"/>
      <c r="AH357" s="123"/>
      <c r="AI357" s="330"/>
      <c r="AJ357" s="437"/>
      <c r="AK357" s="437"/>
      <c r="AL357" s="437"/>
      <c r="AM357" s="437"/>
      <c r="AN357" s="437"/>
      <c r="AO357" s="437"/>
      <c r="AP357" s="437"/>
      <c r="AQ357" s="437"/>
      <c r="AR357" s="84"/>
      <c r="AS357" s="84"/>
      <c r="AT357" s="84"/>
      <c r="AU357" s="84"/>
      <c r="AV357" s="84"/>
      <c r="AW357" s="84"/>
      <c r="AX357" s="84"/>
      <c r="AY357" s="84"/>
      <c r="AZ357" s="84"/>
      <c r="BA357" s="84"/>
      <c r="BB357" s="84"/>
      <c r="BC357" s="84"/>
      <c r="BD357" s="84"/>
      <c r="BE357" s="86"/>
      <c r="BF357" s="86"/>
      <c r="BG357" s="86"/>
      <c r="BH357" s="86"/>
      <c r="BI357" s="86"/>
      <c r="BJ357" s="86"/>
      <c r="BK357" s="86"/>
      <c r="BL357" s="86"/>
      <c r="BM357" s="86"/>
      <c r="BN357" s="86"/>
      <c r="BO357" s="86"/>
      <c r="BP357" s="86"/>
      <c r="BQ357" s="86"/>
      <c r="BR357" s="86"/>
      <c r="BS357" s="86"/>
      <c r="BT357" s="86"/>
      <c r="BU357" s="86"/>
      <c r="BV357" s="86"/>
      <c r="BW357" s="86"/>
      <c r="BX357" s="86"/>
      <c r="BY357" s="86"/>
    </row>
    <row r="358" spans="2:77" s="73" customFormat="1" ht="10.5" customHeight="1">
      <c r="B358" s="316"/>
      <c r="C358" s="295">
        <f>IF(AND($I$6=$BD$12,$P$171="",F320=0),"",IF(AND(OR($I$6=$BD$11,$I$6=$BD$12),ISERROR(FIND("F",K360))),"wypełniono prawidłowo","proszę wypełnić:"))</f>
      </c>
      <c r="D358" s="123"/>
      <c r="E358" s="123"/>
      <c r="F358" s="123"/>
      <c r="G358" s="123"/>
      <c r="H358" s="123"/>
      <c r="I358" s="123"/>
      <c r="J358" s="123"/>
      <c r="K358" s="295">
        <f>IF(AND($I$6=$BD$12,$P$171="",F320=0),"",IF(AND(OR($I$6=$BD$11,$I$6=$BD$12),ISERROR(FIND("F",K360))),"wypełniono prawidłowo","proszę wypełnić:"))</f>
      </c>
      <c r="L358" s="293"/>
      <c r="M358" s="123"/>
      <c r="N358" s="123"/>
      <c r="O358" s="293"/>
      <c r="P358" s="123"/>
      <c r="Q358" s="123"/>
      <c r="R358" s="123"/>
      <c r="S358" s="123"/>
      <c r="T358" s="295">
        <f>IF(AND($I$6=$BD$12,$P$171="",F320=0),"",IF(AND(OR($I$6=$BD$11,$I$6=$BD$12),ISERROR(FIND("G",T360))),"wypełniono prawidłowo","proszę wypełnić:"))</f>
      </c>
      <c r="U358" s="293"/>
      <c r="V358" s="123"/>
      <c r="W358" s="123"/>
      <c r="X358" s="123"/>
      <c r="Y358" s="123"/>
      <c r="Z358" s="293"/>
      <c r="AA358" s="293"/>
      <c r="AB358" s="295">
        <f>IF(AND($I$6=$BD$12,$P$171="",F320=0),"",IF(AND(OR($I$6=$BD$11,$I$6=$BD$12),ISERROR(FIND("H",AB360))),"wypełniono prawidłowo","proszę wypełnić:"))</f>
      </c>
      <c r="AC358" s="123"/>
      <c r="AD358" s="123"/>
      <c r="AE358" s="165"/>
      <c r="AF358" s="293"/>
      <c r="AG358" s="123"/>
      <c r="AH358" s="123"/>
      <c r="AI358" s="330"/>
      <c r="AJ358" s="437"/>
      <c r="AK358" s="437"/>
      <c r="AL358" s="437"/>
      <c r="AM358" s="437"/>
      <c r="AN358" s="437"/>
      <c r="AO358" s="437"/>
      <c r="AP358" s="437"/>
      <c r="AQ358" s="437"/>
      <c r="AR358" s="84"/>
      <c r="AS358" s="84"/>
      <c r="AT358" s="84"/>
      <c r="AU358" s="84"/>
      <c r="AV358" s="84"/>
      <c r="AW358" s="84"/>
      <c r="AX358" s="84"/>
      <c r="AY358" s="84"/>
      <c r="AZ358" s="84"/>
      <c r="BA358" s="84"/>
      <c r="BB358" s="84"/>
      <c r="BC358" s="84"/>
      <c r="BD358" s="84"/>
      <c r="BE358" s="86"/>
      <c r="BF358" s="86"/>
      <c r="BG358" s="86"/>
      <c r="BH358" s="86"/>
      <c r="BI358" s="86"/>
      <c r="BJ358" s="86"/>
      <c r="BK358" s="86"/>
      <c r="BL358" s="86"/>
      <c r="BM358" s="86"/>
      <c r="BN358" s="86"/>
      <c r="BO358" s="86"/>
      <c r="BP358" s="86"/>
      <c r="BQ358" s="86"/>
      <c r="BR358" s="86"/>
      <c r="BS358" s="86"/>
      <c r="BT358" s="86"/>
      <c r="BU358" s="86"/>
      <c r="BV358" s="86"/>
      <c r="BW358" s="86"/>
      <c r="BX358" s="86"/>
      <c r="BY358" s="86"/>
    </row>
    <row r="359" spans="1:77" s="73" customFormat="1" ht="8.25" customHeight="1">
      <c r="A359" s="75"/>
      <c r="B359" s="319"/>
      <c r="C359" s="123"/>
      <c r="D359" s="123"/>
      <c r="E359" s="123"/>
      <c r="F359" s="123"/>
      <c r="G359" s="123"/>
      <c r="H359" s="123"/>
      <c r="I359" s="320"/>
      <c r="J359" s="320"/>
      <c r="K359" s="296"/>
      <c r="L359" s="296"/>
      <c r="M359" s="320"/>
      <c r="N359" s="320"/>
      <c r="O359" s="296"/>
      <c r="P359" s="320"/>
      <c r="Q359" s="320"/>
      <c r="R359" s="320"/>
      <c r="S359" s="320"/>
      <c r="T359" s="296"/>
      <c r="U359" s="296"/>
      <c r="V359" s="320"/>
      <c r="W359" s="320"/>
      <c r="X359" s="320"/>
      <c r="Y359" s="320"/>
      <c r="Z359" s="296"/>
      <c r="AA359" s="296"/>
      <c r="AB359" s="296"/>
      <c r="AC359" s="320"/>
      <c r="AD359" s="320"/>
      <c r="AE359" s="321"/>
      <c r="AF359" s="296"/>
      <c r="AG359" s="320"/>
      <c r="AH359" s="123"/>
      <c r="AI359" s="330"/>
      <c r="AJ359" s="437"/>
      <c r="AK359" s="437"/>
      <c r="AL359" s="437"/>
      <c r="AM359" s="437"/>
      <c r="AN359" s="437"/>
      <c r="AO359" s="437"/>
      <c r="AP359" s="437"/>
      <c r="AQ359" s="437"/>
      <c r="AR359" s="84"/>
      <c r="AS359" s="84"/>
      <c r="AT359" s="84"/>
      <c r="AU359" s="84"/>
      <c r="AV359" s="84"/>
      <c r="AW359" s="84"/>
      <c r="AX359" s="84"/>
      <c r="AY359" s="84"/>
      <c r="AZ359" s="84"/>
      <c r="BA359" s="84"/>
      <c r="BB359" s="84"/>
      <c r="BC359" s="84"/>
      <c r="BD359" s="84"/>
      <c r="BE359" s="86"/>
      <c r="BF359" s="86"/>
      <c r="BG359" s="86"/>
      <c r="BH359" s="86"/>
      <c r="BI359" s="86"/>
      <c r="BJ359" s="86"/>
      <c r="BK359" s="86"/>
      <c r="BL359" s="86"/>
      <c r="BM359" s="86"/>
      <c r="BN359" s="86"/>
      <c r="BO359" s="86"/>
      <c r="BP359" s="86"/>
      <c r="BQ359" s="86"/>
      <c r="BR359" s="86"/>
      <c r="BS359" s="86"/>
      <c r="BT359" s="86"/>
      <c r="BU359" s="86"/>
      <c r="BV359" s="86"/>
      <c r="BW359" s="86"/>
      <c r="BX359" s="86"/>
      <c r="BY359" s="86"/>
    </row>
    <row r="360" spans="1:77" s="73" customFormat="1" ht="8.25" customHeight="1">
      <c r="A360" s="75"/>
      <c r="B360" s="319"/>
      <c r="C360" s="597" t="str">
        <f>X397&amp;" "&amp;X399&amp;" "&amp;X400&amp;" "&amp;X401&amp;" "&amp;X402&amp;" "&amp;X403&amp;" "&amp;X404&amp;" "&amp;X405&amp;" "&amp;X406&amp;" "&amp;X407&amp;" "&amp;X408&amp;" "&amp;X398&amp;" "&amp;X409&amp;" "&amp;X410&amp;" "&amp;X411&amp;" "&amp;X412&amp;" "&amp;X414&amp;" "&amp;X415&amp;" "&amp;X416&amp;" "&amp;X417&amp;" "&amp;X419&amp;" "&amp;X420&amp;" "&amp;X421&amp;" "&amp;X422&amp;" "&amp;X423&amp;" "&amp;X425&amp;" "&amp;X426</f>
        <v>                          </v>
      </c>
      <c r="D360" s="597"/>
      <c r="E360" s="597"/>
      <c r="F360" s="597"/>
      <c r="G360" s="597"/>
      <c r="H360" s="597"/>
      <c r="I360" s="597"/>
      <c r="J360" s="320"/>
      <c r="K360" s="296">
        <f>X396</f>
      </c>
      <c r="L360" s="296"/>
      <c r="M360" s="296"/>
      <c r="N360" s="296"/>
      <c r="O360" s="296"/>
      <c r="P360" s="320"/>
      <c r="Q360" s="320"/>
      <c r="R360" s="320"/>
      <c r="S360" s="320"/>
      <c r="T360" s="597" t="str">
        <f>AC396&amp;" "&amp;AC397&amp;" "&amp;AC398&amp;" "&amp;AC399&amp;" "&amp;AC400&amp;" "&amp;AC401&amp;" "&amp;AC402&amp;" "&amp;AC403&amp;" "&amp;AC404&amp;" "&amp;AC405&amp;" "&amp;AC406&amp;" "&amp;AC407&amp;" "&amp;AC408</f>
        <v>            </v>
      </c>
      <c r="U360" s="621"/>
      <c r="V360" s="621"/>
      <c r="W360" s="621"/>
      <c r="X360" s="621"/>
      <c r="Y360" s="621"/>
      <c r="Z360" s="296"/>
      <c r="AA360" s="296"/>
      <c r="AB360" s="597" t="str">
        <f>AF396&amp;" "&amp;AF397</f>
        <v> </v>
      </c>
      <c r="AC360" s="598"/>
      <c r="AD360" s="598"/>
      <c r="AE360" s="598"/>
      <c r="AF360" s="598"/>
      <c r="AG360" s="598"/>
      <c r="AH360" s="123"/>
      <c r="AI360" s="330"/>
      <c r="AJ360" s="437"/>
      <c r="AK360" s="437"/>
      <c r="AL360" s="437"/>
      <c r="AM360" s="437"/>
      <c r="AN360" s="437"/>
      <c r="AO360" s="437"/>
      <c r="AP360" s="437"/>
      <c r="AQ360" s="437"/>
      <c r="AR360" s="84"/>
      <c r="AS360" s="84"/>
      <c r="AT360" s="84"/>
      <c r="AU360" s="84"/>
      <c r="AV360" s="84"/>
      <c r="AW360" s="84"/>
      <c r="AX360" s="84"/>
      <c r="AY360" s="84"/>
      <c r="AZ360" s="84"/>
      <c r="BA360" s="84"/>
      <c r="BB360" s="84"/>
      <c r="BC360" s="84"/>
      <c r="BD360" s="84"/>
      <c r="BE360" s="86"/>
      <c r="BF360" s="86"/>
      <c r="BG360" s="86"/>
      <c r="BH360" s="86"/>
      <c r="BI360" s="86"/>
      <c r="BJ360" s="86"/>
      <c r="BK360" s="86"/>
      <c r="BL360" s="86"/>
      <c r="BM360" s="86"/>
      <c r="BN360" s="86"/>
      <c r="BO360" s="86"/>
      <c r="BP360" s="86"/>
      <c r="BQ360" s="86"/>
      <c r="BR360" s="86"/>
      <c r="BS360" s="86"/>
      <c r="BT360" s="86"/>
      <c r="BU360" s="86"/>
      <c r="BV360" s="86"/>
      <c r="BW360" s="86"/>
      <c r="BX360" s="86"/>
      <c r="BY360" s="86"/>
    </row>
    <row r="361" spans="1:77" s="73" customFormat="1" ht="8.25" customHeight="1">
      <c r="A361" s="75"/>
      <c r="B361" s="319"/>
      <c r="C361" s="597"/>
      <c r="D361" s="597"/>
      <c r="E361" s="597"/>
      <c r="F361" s="597"/>
      <c r="G361" s="597"/>
      <c r="H361" s="597"/>
      <c r="I361" s="597"/>
      <c r="J361" s="329"/>
      <c r="K361" s="320"/>
      <c r="L361" s="296"/>
      <c r="M361" s="296"/>
      <c r="N361" s="296"/>
      <c r="O361" s="296"/>
      <c r="P361" s="329"/>
      <c r="Q361" s="296"/>
      <c r="R361" s="296"/>
      <c r="S361" s="296"/>
      <c r="T361" s="621"/>
      <c r="U361" s="621"/>
      <c r="V361" s="621"/>
      <c r="W361" s="621"/>
      <c r="X361" s="621"/>
      <c r="Y361" s="621"/>
      <c r="Z361" s="296"/>
      <c r="AA361" s="296"/>
      <c r="AB361" s="598"/>
      <c r="AC361" s="598"/>
      <c r="AD361" s="598"/>
      <c r="AE361" s="598"/>
      <c r="AF361" s="598"/>
      <c r="AG361" s="598"/>
      <c r="AH361" s="296"/>
      <c r="AI361" s="330"/>
      <c r="AJ361" s="437"/>
      <c r="AK361" s="437"/>
      <c r="AL361" s="437"/>
      <c r="AM361" s="437"/>
      <c r="AN361" s="437"/>
      <c r="AO361" s="437"/>
      <c r="AP361" s="437"/>
      <c r="AQ361" s="437"/>
      <c r="AR361" s="84"/>
      <c r="AS361" s="84"/>
      <c r="AT361" s="84"/>
      <c r="AU361" s="84"/>
      <c r="AV361" s="84"/>
      <c r="AW361" s="84"/>
      <c r="AX361" s="84"/>
      <c r="AY361" s="84"/>
      <c r="AZ361" s="84"/>
      <c r="BA361" s="84"/>
      <c r="BB361" s="84"/>
      <c r="BC361" s="84"/>
      <c r="BD361" s="84"/>
      <c r="BE361" s="86"/>
      <c r="BF361" s="86"/>
      <c r="BG361" s="86"/>
      <c r="BH361" s="86"/>
      <c r="BI361" s="86"/>
      <c r="BJ361" s="86"/>
      <c r="BK361" s="86"/>
      <c r="BL361" s="86"/>
      <c r="BM361" s="86"/>
      <c r="BN361" s="86"/>
      <c r="BO361" s="86"/>
      <c r="BP361" s="86"/>
      <c r="BQ361" s="86"/>
      <c r="BR361" s="86"/>
      <c r="BS361" s="86"/>
      <c r="BT361" s="86"/>
      <c r="BU361" s="86"/>
      <c r="BV361" s="86"/>
      <c r="BW361" s="86"/>
      <c r="BX361" s="86"/>
      <c r="BY361" s="86"/>
    </row>
    <row r="362" spans="1:77" s="73" customFormat="1" ht="8.25" customHeight="1">
      <c r="A362" s="75"/>
      <c r="B362" s="319"/>
      <c r="C362" s="630"/>
      <c r="D362" s="630"/>
      <c r="E362" s="630"/>
      <c r="F362" s="630"/>
      <c r="G362" s="630"/>
      <c r="H362" s="630"/>
      <c r="I362" s="630"/>
      <c r="J362" s="329"/>
      <c r="K362" s="123"/>
      <c r="L362" s="123"/>
      <c r="M362" s="123"/>
      <c r="N362" s="123"/>
      <c r="O362" s="123"/>
      <c r="P362" s="123"/>
      <c r="Q362" s="296"/>
      <c r="R362" s="296"/>
      <c r="S362" s="296"/>
      <c r="T362" s="621"/>
      <c r="U362" s="621"/>
      <c r="V362" s="621"/>
      <c r="W362" s="621"/>
      <c r="X362" s="621"/>
      <c r="Y362" s="621"/>
      <c r="Z362" s="296"/>
      <c r="AA362" s="296"/>
      <c r="AB362" s="598"/>
      <c r="AC362" s="598"/>
      <c r="AD362" s="598"/>
      <c r="AE362" s="598"/>
      <c r="AF362" s="598"/>
      <c r="AG362" s="598"/>
      <c r="AH362" s="296"/>
      <c r="AI362" s="330"/>
      <c r="AJ362" s="437"/>
      <c r="AK362" s="437"/>
      <c r="AL362" s="437"/>
      <c r="AM362" s="437"/>
      <c r="AN362" s="437"/>
      <c r="AO362" s="437"/>
      <c r="AP362" s="437"/>
      <c r="AQ362" s="437"/>
      <c r="AR362" s="84"/>
      <c r="AS362" s="84"/>
      <c r="AT362" s="84"/>
      <c r="AU362" s="84"/>
      <c r="AV362" s="84"/>
      <c r="AW362" s="84"/>
      <c r="AX362" s="84"/>
      <c r="AY362" s="84"/>
      <c r="AZ362" s="84"/>
      <c r="BA362" s="84"/>
      <c r="BB362" s="84"/>
      <c r="BC362" s="84"/>
      <c r="BD362" s="84"/>
      <c r="BE362" s="86"/>
      <c r="BF362" s="86"/>
      <c r="BG362" s="86"/>
      <c r="BH362" s="86"/>
      <c r="BI362" s="86"/>
      <c r="BJ362" s="86"/>
      <c r="BK362" s="86"/>
      <c r="BL362" s="86"/>
      <c r="BM362" s="86"/>
      <c r="BN362" s="86"/>
      <c r="BO362" s="86"/>
      <c r="BP362" s="86"/>
      <c r="BQ362" s="86"/>
      <c r="BR362" s="86"/>
      <c r="BS362" s="86"/>
      <c r="BT362" s="86"/>
      <c r="BU362" s="86"/>
      <c r="BV362" s="86"/>
      <c r="BW362" s="86"/>
      <c r="BX362" s="86"/>
      <c r="BY362" s="86"/>
    </row>
    <row r="363" spans="1:77" s="73" customFormat="1" ht="8.25" customHeight="1">
      <c r="A363" s="75"/>
      <c r="B363" s="319"/>
      <c r="C363" s="630"/>
      <c r="D363" s="630"/>
      <c r="E363" s="630"/>
      <c r="F363" s="630"/>
      <c r="G363" s="630"/>
      <c r="H363" s="630"/>
      <c r="I363" s="630"/>
      <c r="J363" s="329"/>
      <c r="K363" s="123"/>
      <c r="L363" s="123"/>
      <c r="M363" s="123"/>
      <c r="N363" s="123"/>
      <c r="O363" s="123"/>
      <c r="P363" s="123"/>
      <c r="Q363" s="296"/>
      <c r="R363" s="296"/>
      <c r="S363" s="296"/>
      <c r="T363" s="621"/>
      <c r="U363" s="621"/>
      <c r="V363" s="621"/>
      <c r="W363" s="621"/>
      <c r="X363" s="621"/>
      <c r="Y363" s="621"/>
      <c r="Z363" s="320"/>
      <c r="AA363" s="320"/>
      <c r="AB363" s="598"/>
      <c r="AC363" s="598"/>
      <c r="AD363" s="598"/>
      <c r="AE363" s="598"/>
      <c r="AF363" s="598"/>
      <c r="AG363" s="598"/>
      <c r="AH363" s="296"/>
      <c r="AI363" s="317"/>
      <c r="AJ363" s="437"/>
      <c r="AK363" s="437"/>
      <c r="AL363" s="437"/>
      <c r="AM363" s="437"/>
      <c r="AN363" s="437"/>
      <c r="AO363" s="437"/>
      <c r="AP363" s="437"/>
      <c r="AQ363" s="437"/>
      <c r="AR363" s="84"/>
      <c r="AS363" s="84"/>
      <c r="AT363" s="84"/>
      <c r="AU363" s="84"/>
      <c r="AV363" s="84"/>
      <c r="AW363" s="84"/>
      <c r="AX363" s="84"/>
      <c r="AY363" s="84"/>
      <c r="AZ363" s="84"/>
      <c r="BA363" s="84"/>
      <c r="BB363" s="84"/>
      <c r="BC363" s="84"/>
      <c r="BD363" s="84"/>
      <c r="BE363" s="86"/>
      <c r="BF363" s="86"/>
      <c r="BG363" s="86"/>
      <c r="BH363" s="86"/>
      <c r="BI363" s="86"/>
      <c r="BJ363" s="86"/>
      <c r="BK363" s="86"/>
      <c r="BL363" s="86"/>
      <c r="BM363" s="86"/>
      <c r="BN363" s="86"/>
      <c r="BO363" s="86"/>
      <c r="BP363" s="86"/>
      <c r="BQ363" s="86"/>
      <c r="BR363" s="86"/>
      <c r="BS363" s="86"/>
      <c r="BT363" s="86"/>
      <c r="BU363" s="86"/>
      <c r="BV363" s="86"/>
      <c r="BW363" s="86"/>
      <c r="BX363" s="86"/>
      <c r="BY363" s="86"/>
    </row>
    <row r="364" spans="1:77" s="73" customFormat="1" ht="8.25" customHeight="1">
      <c r="A364" s="75"/>
      <c r="B364" s="319"/>
      <c r="C364" s="630"/>
      <c r="D364" s="630"/>
      <c r="E364" s="630"/>
      <c r="F364" s="630"/>
      <c r="G364" s="630"/>
      <c r="H364" s="630"/>
      <c r="I364" s="630"/>
      <c r="J364" s="329"/>
      <c r="K364" s="123"/>
      <c r="L364" s="123"/>
      <c r="M364" s="123"/>
      <c r="N364" s="123"/>
      <c r="O364" s="123"/>
      <c r="P364" s="123"/>
      <c r="Q364" s="296"/>
      <c r="R364" s="296"/>
      <c r="S364" s="296"/>
      <c r="T364" s="621"/>
      <c r="U364" s="621"/>
      <c r="V364" s="621"/>
      <c r="W364" s="621"/>
      <c r="X364" s="621"/>
      <c r="Y364" s="621"/>
      <c r="Z364" s="320"/>
      <c r="AA364" s="320"/>
      <c r="AB364" s="383"/>
      <c r="AC364" s="383"/>
      <c r="AD364" s="383"/>
      <c r="AE364" s="383"/>
      <c r="AF364" s="383"/>
      <c r="AG364" s="383"/>
      <c r="AH364" s="296"/>
      <c r="AI364" s="317"/>
      <c r="AJ364" s="437"/>
      <c r="AK364" s="437"/>
      <c r="AL364" s="437"/>
      <c r="AM364" s="437"/>
      <c r="AN364" s="437"/>
      <c r="AO364" s="437"/>
      <c r="AP364" s="437"/>
      <c r="AQ364" s="437"/>
      <c r="AR364" s="84"/>
      <c r="AS364" s="84"/>
      <c r="AT364" s="84"/>
      <c r="AU364" s="84"/>
      <c r="AV364" s="84"/>
      <c r="AW364" s="84"/>
      <c r="AX364" s="84"/>
      <c r="AY364" s="84"/>
      <c r="AZ364" s="84"/>
      <c r="BA364" s="84"/>
      <c r="BB364" s="84"/>
      <c r="BC364" s="84"/>
      <c r="BD364" s="84"/>
      <c r="BE364" s="86"/>
      <c r="BF364" s="86"/>
      <c r="BG364" s="86"/>
      <c r="BH364" s="86"/>
      <c r="BI364" s="86"/>
      <c r="BJ364" s="86"/>
      <c r="BK364" s="86"/>
      <c r="BL364" s="86"/>
      <c r="BM364" s="86"/>
      <c r="BN364" s="86"/>
      <c r="BO364" s="86"/>
      <c r="BP364" s="86"/>
      <c r="BQ364" s="86"/>
      <c r="BR364" s="86"/>
      <c r="BS364" s="86"/>
      <c r="BT364" s="86"/>
      <c r="BU364" s="86"/>
      <c r="BV364" s="86"/>
      <c r="BW364" s="86"/>
      <c r="BX364" s="86"/>
      <c r="BY364" s="86"/>
    </row>
    <row r="365" spans="1:77" s="73" customFormat="1" ht="8.25" customHeight="1">
      <c r="A365" s="75"/>
      <c r="B365" s="319"/>
      <c r="C365" s="630"/>
      <c r="D365" s="630"/>
      <c r="E365" s="630"/>
      <c r="F365" s="630"/>
      <c r="G365" s="630"/>
      <c r="H365" s="630"/>
      <c r="I365" s="630"/>
      <c r="J365" s="329"/>
      <c r="K365" s="123"/>
      <c r="L365" s="123"/>
      <c r="M365" s="123"/>
      <c r="N365" s="123"/>
      <c r="O365" s="123"/>
      <c r="P365" s="123"/>
      <c r="Q365" s="296"/>
      <c r="R365" s="296"/>
      <c r="S365" s="296"/>
      <c r="T365" s="621"/>
      <c r="U365" s="621"/>
      <c r="V365" s="621"/>
      <c r="W365" s="621"/>
      <c r="X365" s="621"/>
      <c r="Y365" s="621"/>
      <c r="Z365" s="320"/>
      <c r="AA365" s="320"/>
      <c r="AB365" s="320"/>
      <c r="AC365" s="320"/>
      <c r="AD365" s="320"/>
      <c r="AE365" s="320"/>
      <c r="AF365" s="320"/>
      <c r="AG365" s="296"/>
      <c r="AH365" s="296"/>
      <c r="AI365" s="317"/>
      <c r="AJ365" s="437"/>
      <c r="AK365" s="437"/>
      <c r="AL365" s="437"/>
      <c r="AM365" s="437"/>
      <c r="AN365" s="437"/>
      <c r="AO365" s="437"/>
      <c r="AP365" s="437"/>
      <c r="AQ365" s="437"/>
      <c r="AR365" s="84"/>
      <c r="AS365" s="84"/>
      <c r="AT365" s="84"/>
      <c r="AU365" s="84"/>
      <c r="AV365" s="84"/>
      <c r="AW365" s="84"/>
      <c r="AX365" s="84"/>
      <c r="AY365" s="84"/>
      <c r="AZ365" s="84"/>
      <c r="BA365" s="84"/>
      <c r="BB365" s="84"/>
      <c r="BC365" s="84"/>
      <c r="BD365" s="84"/>
      <c r="BE365" s="86"/>
      <c r="BF365" s="86"/>
      <c r="BG365" s="86"/>
      <c r="BH365" s="86"/>
      <c r="BI365" s="86"/>
      <c r="BJ365" s="86"/>
      <c r="BK365" s="86"/>
      <c r="BL365" s="86"/>
      <c r="BM365" s="86"/>
      <c r="BN365" s="86"/>
      <c r="BO365" s="86"/>
      <c r="BP365" s="86"/>
      <c r="BQ365" s="86"/>
      <c r="BR365" s="86"/>
      <c r="BS365" s="86"/>
      <c r="BT365" s="86"/>
      <c r="BU365" s="86"/>
      <c r="BV365" s="86"/>
      <c r="BW365" s="86"/>
      <c r="BX365" s="86"/>
      <c r="BY365" s="86"/>
    </row>
    <row r="366" spans="1:77" s="73" customFormat="1" ht="8.25" customHeight="1" thickBot="1">
      <c r="A366" s="75"/>
      <c r="B366" s="331"/>
      <c r="C366" s="332"/>
      <c r="D366" s="333"/>
      <c r="E366" s="333"/>
      <c r="F366" s="333"/>
      <c r="G366" s="333"/>
      <c r="H366" s="334"/>
      <c r="I366" s="334"/>
      <c r="J366" s="334"/>
      <c r="K366" s="387"/>
      <c r="L366" s="387"/>
      <c r="M366" s="387"/>
      <c r="N366" s="387"/>
      <c r="O366" s="387"/>
      <c r="P366" s="387"/>
      <c r="Q366" s="333"/>
      <c r="R366" s="333"/>
      <c r="S366" s="333"/>
      <c r="T366" s="622"/>
      <c r="U366" s="622"/>
      <c r="V366" s="622"/>
      <c r="W366" s="622"/>
      <c r="X366" s="622"/>
      <c r="Y366" s="622"/>
      <c r="Z366" s="332"/>
      <c r="AA366" s="332"/>
      <c r="AB366" s="332"/>
      <c r="AC366" s="332"/>
      <c r="AD366" s="332"/>
      <c r="AE366" s="332"/>
      <c r="AF366" s="332"/>
      <c r="AG366" s="333"/>
      <c r="AH366" s="333"/>
      <c r="AI366" s="335"/>
      <c r="AJ366" s="437"/>
      <c r="AK366" s="437"/>
      <c r="AL366" s="437"/>
      <c r="AM366" s="437"/>
      <c r="AN366" s="437"/>
      <c r="AO366" s="437"/>
      <c r="AP366" s="437"/>
      <c r="AQ366" s="437"/>
      <c r="AR366" s="84"/>
      <c r="AS366" s="84"/>
      <c r="AT366" s="84"/>
      <c r="AU366" s="84"/>
      <c r="AV366" s="84"/>
      <c r="AW366" s="84"/>
      <c r="AX366" s="84"/>
      <c r="AY366" s="84"/>
      <c r="AZ366" s="84"/>
      <c r="BA366" s="84"/>
      <c r="BB366" s="84"/>
      <c r="BC366" s="84"/>
      <c r="BD366" s="84"/>
      <c r="BE366" s="86"/>
      <c r="BF366" s="86"/>
      <c r="BG366" s="86"/>
      <c r="BH366" s="86"/>
      <c r="BI366" s="86"/>
      <c r="BJ366" s="86"/>
      <c r="BK366" s="86"/>
      <c r="BL366" s="86"/>
      <c r="BM366" s="86"/>
      <c r="BN366" s="86"/>
      <c r="BO366" s="86"/>
      <c r="BP366" s="86"/>
      <c r="BQ366" s="86"/>
      <c r="BR366" s="86"/>
      <c r="BS366" s="86"/>
      <c r="BT366" s="86"/>
      <c r="BU366" s="86"/>
      <c r="BV366" s="86"/>
      <c r="BW366" s="86"/>
      <c r="BX366" s="86"/>
      <c r="BY366" s="86"/>
    </row>
    <row r="367" spans="1:77" s="73" customFormat="1" ht="8.25" customHeight="1">
      <c r="A367" s="75"/>
      <c r="B367" s="75"/>
      <c r="C367" s="75"/>
      <c r="D367" s="77"/>
      <c r="E367" s="77"/>
      <c r="F367" s="77"/>
      <c r="G367" s="77"/>
      <c r="H367" s="82"/>
      <c r="I367" s="82"/>
      <c r="J367" s="82"/>
      <c r="K367" s="76"/>
      <c r="L367" s="76"/>
      <c r="M367" s="76"/>
      <c r="N367" s="76"/>
      <c r="O367" s="76"/>
      <c r="P367" s="76"/>
      <c r="Q367" s="77"/>
      <c r="R367" s="77"/>
      <c r="S367" s="77"/>
      <c r="T367" s="75"/>
      <c r="U367" s="75"/>
      <c r="V367" s="75"/>
      <c r="W367" s="75"/>
      <c r="X367" s="75"/>
      <c r="Y367" s="75"/>
      <c r="Z367" s="75"/>
      <c r="AA367" s="75"/>
      <c r="AB367" s="75"/>
      <c r="AC367" s="75"/>
      <c r="AD367" s="75"/>
      <c r="AE367" s="75"/>
      <c r="AF367" s="75"/>
      <c r="AG367" s="77"/>
      <c r="AH367" s="77"/>
      <c r="AI367" s="85"/>
      <c r="AJ367" s="437"/>
      <c r="AK367" s="437"/>
      <c r="AL367" s="437"/>
      <c r="AM367" s="437"/>
      <c r="AN367" s="437"/>
      <c r="AO367" s="437"/>
      <c r="AP367" s="437"/>
      <c r="AQ367" s="437"/>
      <c r="AR367" s="84"/>
      <c r="AS367" s="84"/>
      <c r="AT367" s="84"/>
      <c r="AU367" s="84"/>
      <c r="AV367" s="84"/>
      <c r="AW367" s="84"/>
      <c r="AX367" s="84"/>
      <c r="AY367" s="84"/>
      <c r="AZ367" s="84"/>
      <c r="BA367" s="84"/>
      <c r="BB367" s="84"/>
      <c r="BC367" s="84"/>
      <c r="BD367" s="84"/>
      <c r="BE367" s="86"/>
      <c r="BF367" s="86"/>
      <c r="BG367" s="86"/>
      <c r="BH367" s="86"/>
      <c r="BI367" s="86"/>
      <c r="BJ367" s="86"/>
      <c r="BK367" s="86"/>
      <c r="BL367" s="86"/>
      <c r="BM367" s="86"/>
      <c r="BN367" s="86"/>
      <c r="BO367" s="86"/>
      <c r="BP367" s="86"/>
      <c r="BQ367" s="86"/>
      <c r="BR367" s="86"/>
      <c r="BS367" s="86"/>
      <c r="BT367" s="86"/>
      <c r="BU367" s="86"/>
      <c r="BV367" s="86"/>
      <c r="BW367" s="86"/>
      <c r="BX367" s="86"/>
      <c r="BY367" s="86"/>
    </row>
    <row r="368" spans="1:77" s="73" customFormat="1" ht="8.25" customHeight="1" hidden="1">
      <c r="A368" s="75"/>
      <c r="B368" s="75"/>
      <c r="C368" s="75"/>
      <c r="D368" s="77"/>
      <c r="E368" s="77"/>
      <c r="F368" s="77"/>
      <c r="G368" s="77"/>
      <c r="H368" s="82"/>
      <c r="I368" s="82"/>
      <c r="J368" s="82"/>
      <c r="K368" s="76"/>
      <c r="L368" s="76"/>
      <c r="M368" s="76"/>
      <c r="N368" s="76"/>
      <c r="O368" s="76"/>
      <c r="P368" s="76"/>
      <c r="Q368" s="77"/>
      <c r="R368" s="77"/>
      <c r="S368" s="77"/>
      <c r="T368" s="75"/>
      <c r="U368" s="75"/>
      <c r="V368" s="75"/>
      <c r="W368" s="75"/>
      <c r="X368" s="75"/>
      <c r="Y368" s="75"/>
      <c r="Z368" s="75"/>
      <c r="AA368" s="75"/>
      <c r="AB368" s="75"/>
      <c r="AC368" s="75"/>
      <c r="AD368" s="75"/>
      <c r="AE368" s="75"/>
      <c r="AF368" s="75"/>
      <c r="AG368" s="77"/>
      <c r="AH368" s="77"/>
      <c r="AI368" s="85"/>
      <c r="AJ368" s="437"/>
      <c r="AK368" s="437"/>
      <c r="AL368" s="437"/>
      <c r="AM368" s="437"/>
      <c r="AN368" s="437"/>
      <c r="AO368" s="437"/>
      <c r="AP368" s="437"/>
      <c r="AQ368" s="437"/>
      <c r="AR368" s="84"/>
      <c r="AS368" s="84"/>
      <c r="AT368" s="84"/>
      <c r="AU368" s="84"/>
      <c r="AV368" s="84"/>
      <c r="AW368" s="84"/>
      <c r="AX368" s="84"/>
      <c r="AY368" s="84"/>
      <c r="AZ368" s="84"/>
      <c r="BA368" s="84"/>
      <c r="BB368" s="84"/>
      <c r="BC368" s="84"/>
      <c r="BD368" s="84"/>
      <c r="BE368" s="86"/>
      <c r="BF368" s="86"/>
      <c r="BG368" s="86"/>
      <c r="BH368" s="86"/>
      <c r="BI368" s="86"/>
      <c r="BJ368" s="86"/>
      <c r="BK368" s="86"/>
      <c r="BL368" s="86"/>
      <c r="BM368" s="86"/>
      <c r="BN368" s="86"/>
      <c r="BO368" s="86"/>
      <c r="BP368" s="86"/>
      <c r="BQ368" s="86"/>
      <c r="BR368" s="86"/>
      <c r="BS368" s="86"/>
      <c r="BT368" s="86"/>
      <c r="BU368" s="86"/>
      <c r="BV368" s="86"/>
      <c r="BW368" s="86"/>
      <c r="BX368" s="86"/>
      <c r="BY368" s="86"/>
    </row>
    <row r="369" spans="1:77" s="73" customFormat="1" ht="8.25" customHeight="1" hidden="1">
      <c r="A369" s="75"/>
      <c r="B369" s="75"/>
      <c r="C369" s="75"/>
      <c r="D369" s="77"/>
      <c r="E369" s="77"/>
      <c r="F369" s="77"/>
      <c r="G369" s="77"/>
      <c r="H369" s="82"/>
      <c r="I369" s="82"/>
      <c r="J369" s="82"/>
      <c r="K369" s="76"/>
      <c r="L369" s="76"/>
      <c r="M369" s="76"/>
      <c r="N369" s="76"/>
      <c r="O369" s="76"/>
      <c r="P369" s="76"/>
      <c r="Q369" s="77"/>
      <c r="R369" s="77"/>
      <c r="S369" s="77"/>
      <c r="T369" s="75"/>
      <c r="U369" s="75"/>
      <c r="V369" s="75"/>
      <c r="W369" s="75"/>
      <c r="X369" s="75"/>
      <c r="Y369" s="75"/>
      <c r="Z369" s="75"/>
      <c r="AA369" s="75"/>
      <c r="AB369" s="75"/>
      <c r="AC369" s="75"/>
      <c r="AD369" s="75"/>
      <c r="AE369" s="75"/>
      <c r="AF369" s="75"/>
      <c r="AG369" s="77"/>
      <c r="AH369" s="77"/>
      <c r="AI369" s="85"/>
      <c r="AJ369" s="437"/>
      <c r="AK369" s="437"/>
      <c r="AL369" s="437"/>
      <c r="AM369" s="437"/>
      <c r="AN369" s="437"/>
      <c r="AO369" s="437"/>
      <c r="AP369" s="437"/>
      <c r="AQ369" s="437"/>
      <c r="AR369" s="84"/>
      <c r="AS369" s="84"/>
      <c r="AT369" s="84"/>
      <c r="AU369" s="84"/>
      <c r="AV369" s="84"/>
      <c r="AW369" s="84"/>
      <c r="AX369" s="84"/>
      <c r="AY369" s="84"/>
      <c r="AZ369" s="84"/>
      <c r="BA369" s="84"/>
      <c r="BB369" s="84"/>
      <c r="BC369" s="84"/>
      <c r="BD369" s="84"/>
      <c r="BE369" s="86"/>
      <c r="BF369" s="86"/>
      <c r="BG369" s="86"/>
      <c r="BH369" s="86"/>
      <c r="BI369" s="86"/>
      <c r="BJ369" s="86"/>
      <c r="BK369" s="86"/>
      <c r="BL369" s="86"/>
      <c r="BM369" s="86"/>
      <c r="BN369" s="86"/>
      <c r="BO369" s="86"/>
      <c r="BP369" s="86"/>
      <c r="BQ369" s="86"/>
      <c r="BR369" s="86"/>
      <c r="BS369" s="86"/>
      <c r="BT369" s="86"/>
      <c r="BU369" s="86"/>
      <c r="BV369" s="86"/>
      <c r="BW369" s="86"/>
      <c r="BX369" s="86"/>
      <c r="BY369" s="86"/>
    </row>
    <row r="370" spans="1:77" s="73" customFormat="1" ht="8.25" customHeight="1" hidden="1">
      <c r="A370" s="75"/>
      <c r="B370" s="75"/>
      <c r="C370" s="75"/>
      <c r="D370" s="77"/>
      <c r="E370" s="77"/>
      <c r="F370" s="77"/>
      <c r="G370" s="77"/>
      <c r="H370" s="82"/>
      <c r="I370" s="82"/>
      <c r="J370" s="82"/>
      <c r="K370" s="76"/>
      <c r="L370" s="76"/>
      <c r="M370" s="76"/>
      <c r="N370" s="76"/>
      <c r="O370" s="76"/>
      <c r="P370" s="76"/>
      <c r="Q370" s="77"/>
      <c r="R370" s="77"/>
      <c r="S370" s="77"/>
      <c r="T370" s="75"/>
      <c r="U370" s="75"/>
      <c r="V370" s="75"/>
      <c r="W370" s="75"/>
      <c r="X370" s="75"/>
      <c r="Y370" s="75"/>
      <c r="Z370" s="75"/>
      <c r="AA370" s="75"/>
      <c r="AB370" s="75"/>
      <c r="AC370" s="75"/>
      <c r="AD370" s="75"/>
      <c r="AE370" s="75"/>
      <c r="AF370" s="75"/>
      <c r="AG370" s="77"/>
      <c r="AH370" s="77"/>
      <c r="AI370" s="85"/>
      <c r="AJ370" s="437"/>
      <c r="AK370" s="437"/>
      <c r="AL370" s="437"/>
      <c r="AM370" s="437"/>
      <c r="AN370" s="437"/>
      <c r="AO370" s="437"/>
      <c r="AP370" s="437"/>
      <c r="AQ370" s="437"/>
      <c r="AR370" s="84"/>
      <c r="AS370" s="84"/>
      <c r="AT370" s="84"/>
      <c r="AU370" s="84"/>
      <c r="AV370" s="84"/>
      <c r="AW370" s="84"/>
      <c r="AX370" s="84"/>
      <c r="AY370" s="84"/>
      <c r="AZ370" s="84"/>
      <c r="BA370" s="84"/>
      <c r="BB370" s="84"/>
      <c r="BC370" s="84"/>
      <c r="BD370" s="84"/>
      <c r="BE370" s="86"/>
      <c r="BF370" s="86"/>
      <c r="BG370" s="86"/>
      <c r="BH370" s="86"/>
      <c r="BI370" s="86"/>
      <c r="BJ370" s="86"/>
      <c r="BK370" s="86"/>
      <c r="BL370" s="86"/>
      <c r="BM370" s="86"/>
      <c r="BN370" s="86"/>
      <c r="BO370" s="86"/>
      <c r="BP370" s="86"/>
      <c r="BQ370" s="86"/>
      <c r="BR370" s="86"/>
      <c r="BS370" s="86"/>
      <c r="BT370" s="86"/>
      <c r="BU370" s="86"/>
      <c r="BV370" s="86"/>
      <c r="BW370" s="86"/>
      <c r="BX370" s="86"/>
      <c r="BY370" s="86"/>
    </row>
    <row r="371" spans="1:77" s="73" customFormat="1" ht="8.25" customHeight="1" hidden="1">
      <c r="A371" s="75"/>
      <c r="B371" s="75"/>
      <c r="C371" s="75"/>
      <c r="D371" s="77"/>
      <c r="E371" s="77"/>
      <c r="F371" s="77"/>
      <c r="G371" s="77"/>
      <c r="H371" s="82"/>
      <c r="I371" s="82"/>
      <c r="J371" s="82"/>
      <c r="K371" s="76"/>
      <c r="L371" s="76"/>
      <c r="M371" s="76"/>
      <c r="N371" s="76"/>
      <c r="O371" s="76"/>
      <c r="P371" s="76"/>
      <c r="Q371" s="77"/>
      <c r="R371" s="77"/>
      <c r="S371" s="77"/>
      <c r="T371" s="75"/>
      <c r="U371" s="75"/>
      <c r="V371" s="75"/>
      <c r="W371" s="75"/>
      <c r="X371" s="75"/>
      <c r="Y371" s="75"/>
      <c r="Z371" s="75"/>
      <c r="AA371" s="75"/>
      <c r="AB371" s="75"/>
      <c r="AC371" s="75"/>
      <c r="AD371" s="75"/>
      <c r="AE371" s="75"/>
      <c r="AF371" s="75"/>
      <c r="AG371" s="77"/>
      <c r="AH371" s="77"/>
      <c r="AI371" s="85"/>
      <c r="AJ371" s="437"/>
      <c r="AK371" s="437"/>
      <c r="AL371" s="437"/>
      <c r="AM371" s="437"/>
      <c r="AN371" s="437"/>
      <c r="AO371" s="437"/>
      <c r="AP371" s="437"/>
      <c r="AQ371" s="437"/>
      <c r="AR371" s="84"/>
      <c r="AS371" s="84"/>
      <c r="AT371" s="84"/>
      <c r="AU371" s="84"/>
      <c r="AV371" s="84"/>
      <c r="AW371" s="84"/>
      <c r="AX371" s="84"/>
      <c r="AY371" s="84"/>
      <c r="AZ371" s="84"/>
      <c r="BA371" s="84"/>
      <c r="BB371" s="84"/>
      <c r="BC371" s="84"/>
      <c r="BD371" s="84"/>
      <c r="BE371" s="86"/>
      <c r="BF371" s="86"/>
      <c r="BG371" s="86"/>
      <c r="BH371" s="86"/>
      <c r="BI371" s="86"/>
      <c r="BJ371" s="86"/>
      <c r="BK371" s="86"/>
      <c r="BL371" s="86"/>
      <c r="BM371" s="86"/>
      <c r="BN371" s="86"/>
      <c r="BO371" s="86"/>
      <c r="BP371" s="86"/>
      <c r="BQ371" s="86"/>
      <c r="BR371" s="86"/>
      <c r="BS371" s="86"/>
      <c r="BT371" s="86"/>
      <c r="BU371" s="86"/>
      <c r="BV371" s="86"/>
      <c r="BW371" s="86"/>
      <c r="BX371" s="86"/>
      <c r="BY371" s="86"/>
    </row>
    <row r="372" spans="1:77" s="73" customFormat="1" ht="8.25" customHeight="1" hidden="1">
      <c r="A372" s="75"/>
      <c r="B372" s="75"/>
      <c r="C372" s="75"/>
      <c r="D372" s="77"/>
      <c r="E372" s="77"/>
      <c r="F372" s="77"/>
      <c r="G372" s="77"/>
      <c r="H372" s="82"/>
      <c r="I372" s="82"/>
      <c r="J372" s="82"/>
      <c r="K372" s="76"/>
      <c r="L372" s="76"/>
      <c r="M372" s="76"/>
      <c r="N372" s="76"/>
      <c r="O372" s="76"/>
      <c r="P372" s="76"/>
      <c r="Q372" s="77"/>
      <c r="R372" s="77"/>
      <c r="S372" s="77"/>
      <c r="T372" s="75"/>
      <c r="U372" s="75"/>
      <c r="V372" s="75"/>
      <c r="W372" s="75"/>
      <c r="X372" s="75"/>
      <c r="Y372" s="75"/>
      <c r="Z372" s="75"/>
      <c r="AA372" s="75"/>
      <c r="AB372" s="75"/>
      <c r="AC372" s="75"/>
      <c r="AD372" s="75"/>
      <c r="AE372" s="75"/>
      <c r="AF372" s="75"/>
      <c r="AG372" s="77"/>
      <c r="AH372" s="77"/>
      <c r="AI372" s="85"/>
      <c r="AJ372" s="437"/>
      <c r="AK372" s="437"/>
      <c r="AL372" s="437"/>
      <c r="AM372" s="437"/>
      <c r="AN372" s="437"/>
      <c r="AO372" s="437"/>
      <c r="AP372" s="437"/>
      <c r="AQ372" s="437"/>
      <c r="AR372" s="84"/>
      <c r="AS372" s="84"/>
      <c r="AT372" s="84"/>
      <c r="AU372" s="84"/>
      <c r="AV372" s="84"/>
      <c r="AW372" s="84"/>
      <c r="AX372" s="84"/>
      <c r="AY372" s="84"/>
      <c r="AZ372" s="84"/>
      <c r="BA372" s="84"/>
      <c r="BB372" s="84"/>
      <c r="BC372" s="84"/>
      <c r="BD372" s="84"/>
      <c r="BE372" s="86"/>
      <c r="BF372" s="86"/>
      <c r="BG372" s="86"/>
      <c r="BH372" s="86"/>
      <c r="BI372" s="86"/>
      <c r="BJ372" s="86"/>
      <c r="BK372" s="86"/>
      <c r="BL372" s="86"/>
      <c r="BM372" s="86"/>
      <c r="BN372" s="86"/>
      <c r="BO372" s="86"/>
      <c r="BP372" s="86"/>
      <c r="BQ372" s="86"/>
      <c r="BR372" s="86"/>
      <c r="BS372" s="86"/>
      <c r="BT372" s="86"/>
      <c r="BU372" s="86"/>
      <c r="BV372" s="86"/>
      <c r="BW372" s="86"/>
      <c r="BX372" s="86"/>
      <c r="BY372" s="86"/>
    </row>
    <row r="373" spans="1:77" s="73" customFormat="1" ht="8.25" customHeight="1" hidden="1">
      <c r="A373" s="75"/>
      <c r="B373" s="75"/>
      <c r="C373" s="75"/>
      <c r="D373" s="77"/>
      <c r="E373" s="77"/>
      <c r="F373" s="77"/>
      <c r="G373" s="77"/>
      <c r="H373" s="82"/>
      <c r="I373" s="82"/>
      <c r="J373" s="82"/>
      <c r="K373" s="76"/>
      <c r="L373" s="76"/>
      <c r="M373" s="76"/>
      <c r="N373" s="76"/>
      <c r="O373" s="76"/>
      <c r="P373" s="76"/>
      <c r="Q373" s="77"/>
      <c r="R373" s="77"/>
      <c r="S373" s="77"/>
      <c r="T373" s="75"/>
      <c r="U373" s="75"/>
      <c r="V373" s="75"/>
      <c r="W373" s="75"/>
      <c r="X373" s="75"/>
      <c r="Y373" s="75"/>
      <c r="Z373" s="75"/>
      <c r="AA373" s="75"/>
      <c r="AB373" s="75"/>
      <c r="AC373" s="75"/>
      <c r="AD373" s="75"/>
      <c r="AE373" s="75"/>
      <c r="AF373" s="75"/>
      <c r="AG373" s="77"/>
      <c r="AH373" s="77"/>
      <c r="AI373" s="85"/>
      <c r="AJ373" s="437"/>
      <c r="AK373" s="437"/>
      <c r="AL373" s="437"/>
      <c r="AM373" s="437"/>
      <c r="AN373" s="437"/>
      <c r="AO373" s="437"/>
      <c r="AP373" s="437"/>
      <c r="AQ373" s="437"/>
      <c r="AR373" s="84"/>
      <c r="AS373" s="84"/>
      <c r="AT373" s="84"/>
      <c r="AU373" s="84"/>
      <c r="AV373" s="84"/>
      <c r="AW373" s="84"/>
      <c r="AX373" s="84"/>
      <c r="AY373" s="84"/>
      <c r="AZ373" s="84"/>
      <c r="BA373" s="84"/>
      <c r="BB373" s="84"/>
      <c r="BC373" s="84"/>
      <c r="BD373" s="84"/>
      <c r="BE373" s="86"/>
      <c r="BF373" s="86"/>
      <c r="BG373" s="86"/>
      <c r="BH373" s="86"/>
      <c r="BI373" s="86"/>
      <c r="BJ373" s="86"/>
      <c r="BK373" s="86"/>
      <c r="BL373" s="86"/>
      <c r="BM373" s="86"/>
      <c r="BN373" s="86"/>
      <c r="BO373" s="86"/>
      <c r="BP373" s="86"/>
      <c r="BQ373" s="86"/>
      <c r="BR373" s="86"/>
      <c r="BS373" s="86"/>
      <c r="BT373" s="86"/>
      <c r="BU373" s="86"/>
      <c r="BV373" s="86"/>
      <c r="BW373" s="86"/>
      <c r="BX373" s="86"/>
      <c r="BY373" s="86"/>
    </row>
    <row r="374" spans="1:77" s="73" customFormat="1" ht="8.25" customHeight="1" hidden="1">
      <c r="A374" s="75"/>
      <c r="B374" s="75"/>
      <c r="C374" s="75"/>
      <c r="D374" s="77"/>
      <c r="E374" s="77"/>
      <c r="F374" s="77"/>
      <c r="G374" s="77"/>
      <c r="H374" s="82"/>
      <c r="I374" s="82"/>
      <c r="J374" s="82"/>
      <c r="K374" s="76"/>
      <c r="L374" s="76"/>
      <c r="M374" s="76"/>
      <c r="N374" s="76"/>
      <c r="O374" s="76"/>
      <c r="P374" s="76"/>
      <c r="Q374" s="77"/>
      <c r="R374" s="77"/>
      <c r="S374" s="77"/>
      <c r="T374" s="75"/>
      <c r="U374" s="75"/>
      <c r="V374" s="75"/>
      <c r="W374" s="75"/>
      <c r="X374" s="75"/>
      <c r="Y374" s="75"/>
      <c r="Z374" s="75"/>
      <c r="AA374" s="75"/>
      <c r="AB374" s="75"/>
      <c r="AC374" s="75"/>
      <c r="AD374" s="75"/>
      <c r="AE374" s="75"/>
      <c r="AF374" s="75"/>
      <c r="AG374" s="77"/>
      <c r="AH374" s="77"/>
      <c r="AI374" s="85"/>
      <c r="AJ374" s="437"/>
      <c r="AK374" s="437"/>
      <c r="AL374" s="437"/>
      <c r="AM374" s="437"/>
      <c r="AN374" s="437"/>
      <c r="AO374" s="437"/>
      <c r="AP374" s="437"/>
      <c r="AQ374" s="437"/>
      <c r="AR374" s="84"/>
      <c r="AS374" s="84"/>
      <c r="AT374" s="84"/>
      <c r="AU374" s="84"/>
      <c r="AV374" s="84"/>
      <c r="AW374" s="84"/>
      <c r="AX374" s="84"/>
      <c r="AY374" s="84"/>
      <c r="AZ374" s="84"/>
      <c r="BA374" s="84"/>
      <c r="BB374" s="84"/>
      <c r="BC374" s="84"/>
      <c r="BD374" s="84"/>
      <c r="BE374" s="86"/>
      <c r="BF374" s="86"/>
      <c r="BG374" s="86"/>
      <c r="BH374" s="86"/>
      <c r="BI374" s="86"/>
      <c r="BJ374" s="86"/>
      <c r="BK374" s="86"/>
      <c r="BL374" s="86"/>
      <c r="BM374" s="86"/>
      <c r="BN374" s="86"/>
      <c r="BO374" s="86"/>
      <c r="BP374" s="86"/>
      <c r="BQ374" s="86"/>
      <c r="BR374" s="86"/>
      <c r="BS374" s="86"/>
      <c r="BT374" s="86"/>
      <c r="BU374" s="86"/>
      <c r="BV374" s="86"/>
      <c r="BW374" s="86"/>
      <c r="BX374" s="86"/>
      <c r="BY374" s="86"/>
    </row>
    <row r="375" spans="1:77" s="73" customFormat="1" ht="8.25" customHeight="1" hidden="1">
      <c r="A375" s="75"/>
      <c r="B375" s="75"/>
      <c r="C375" s="75"/>
      <c r="D375" s="77"/>
      <c r="E375" s="77"/>
      <c r="F375" s="77"/>
      <c r="G375" s="77"/>
      <c r="H375" s="82"/>
      <c r="I375" s="82"/>
      <c r="J375" s="82"/>
      <c r="K375" s="76"/>
      <c r="L375" s="76"/>
      <c r="M375" s="76"/>
      <c r="N375" s="76"/>
      <c r="O375" s="76"/>
      <c r="P375" s="76"/>
      <c r="Q375" s="77"/>
      <c r="R375" s="77"/>
      <c r="S375" s="77"/>
      <c r="T375" s="75"/>
      <c r="U375" s="75"/>
      <c r="V375" s="75"/>
      <c r="W375" s="75"/>
      <c r="X375" s="75"/>
      <c r="Y375" s="75"/>
      <c r="Z375" s="75"/>
      <c r="AA375" s="75"/>
      <c r="AB375" s="75"/>
      <c r="AC375" s="75"/>
      <c r="AD375" s="75"/>
      <c r="AE375" s="75"/>
      <c r="AF375" s="75"/>
      <c r="AG375" s="77"/>
      <c r="AH375" s="77"/>
      <c r="AI375" s="85"/>
      <c r="AJ375" s="437"/>
      <c r="AK375" s="437"/>
      <c r="AL375" s="437"/>
      <c r="AM375" s="437"/>
      <c r="AN375" s="437"/>
      <c r="AO375" s="437"/>
      <c r="AP375" s="437"/>
      <c r="AQ375" s="437"/>
      <c r="AR375" s="84"/>
      <c r="AS375" s="84"/>
      <c r="AT375" s="84"/>
      <c r="AU375" s="84"/>
      <c r="AV375" s="84"/>
      <c r="AW375" s="84"/>
      <c r="AX375" s="84"/>
      <c r="AY375" s="84"/>
      <c r="AZ375" s="84"/>
      <c r="BA375" s="84"/>
      <c r="BB375" s="84"/>
      <c r="BC375" s="84"/>
      <c r="BD375" s="84"/>
      <c r="BE375" s="86"/>
      <c r="BF375" s="86"/>
      <c r="BG375" s="86"/>
      <c r="BH375" s="86"/>
      <c r="BI375" s="86"/>
      <c r="BJ375" s="86"/>
      <c r="BK375" s="86"/>
      <c r="BL375" s="86"/>
      <c r="BM375" s="86"/>
      <c r="BN375" s="86"/>
      <c r="BO375" s="86"/>
      <c r="BP375" s="86"/>
      <c r="BQ375" s="86"/>
      <c r="BR375" s="86"/>
      <c r="BS375" s="86"/>
      <c r="BT375" s="86"/>
      <c r="BU375" s="86"/>
      <c r="BV375" s="86"/>
      <c r="BW375" s="86"/>
      <c r="BX375" s="86"/>
      <c r="BY375" s="86"/>
    </row>
    <row r="376" spans="1:77" s="73" customFormat="1" ht="8.25" customHeight="1" hidden="1">
      <c r="A376" s="75"/>
      <c r="B376" s="75"/>
      <c r="C376" s="75"/>
      <c r="D376" s="77"/>
      <c r="E376" s="77"/>
      <c r="F376" s="77"/>
      <c r="G376" s="77"/>
      <c r="H376" s="82"/>
      <c r="I376" s="82"/>
      <c r="J376" s="82"/>
      <c r="K376" s="76"/>
      <c r="L376" s="76"/>
      <c r="M376" s="76"/>
      <c r="N376" s="76"/>
      <c r="O376" s="76"/>
      <c r="P376" s="76"/>
      <c r="Q376" s="77"/>
      <c r="R376" s="77"/>
      <c r="S376" s="77"/>
      <c r="T376" s="75"/>
      <c r="U376" s="75"/>
      <c r="V376" s="75"/>
      <c r="W376" s="75"/>
      <c r="X376" s="75"/>
      <c r="Y376" s="75"/>
      <c r="Z376" s="75"/>
      <c r="AA376" s="75"/>
      <c r="AB376" s="75"/>
      <c r="AC376" s="75"/>
      <c r="AD376" s="75"/>
      <c r="AE376" s="75"/>
      <c r="AF376" s="75"/>
      <c r="AG376" s="77"/>
      <c r="AH376" s="77"/>
      <c r="AI376" s="85"/>
      <c r="AJ376" s="437"/>
      <c r="AK376" s="437"/>
      <c r="AL376" s="437"/>
      <c r="AM376" s="437"/>
      <c r="AN376" s="437"/>
      <c r="AO376" s="437"/>
      <c r="AP376" s="437"/>
      <c r="AQ376" s="437"/>
      <c r="AR376" s="84"/>
      <c r="AS376" s="84"/>
      <c r="AT376" s="84"/>
      <c r="AU376" s="84"/>
      <c r="AV376" s="84"/>
      <c r="AW376" s="84"/>
      <c r="AX376" s="84"/>
      <c r="AY376" s="84"/>
      <c r="AZ376" s="84"/>
      <c r="BA376" s="84"/>
      <c r="BB376" s="84"/>
      <c r="BC376" s="84"/>
      <c r="BD376" s="84"/>
      <c r="BE376" s="86"/>
      <c r="BF376" s="86"/>
      <c r="BG376" s="86"/>
      <c r="BH376" s="86"/>
      <c r="BI376" s="86"/>
      <c r="BJ376" s="86"/>
      <c r="BK376" s="86"/>
      <c r="BL376" s="86"/>
      <c r="BM376" s="86"/>
      <c r="BN376" s="86"/>
      <c r="BO376" s="86"/>
      <c r="BP376" s="86"/>
      <c r="BQ376" s="86"/>
      <c r="BR376" s="86"/>
      <c r="BS376" s="86"/>
      <c r="BT376" s="86"/>
      <c r="BU376" s="86"/>
      <c r="BV376" s="86"/>
      <c r="BW376" s="86"/>
      <c r="BX376" s="86"/>
      <c r="BY376" s="86"/>
    </row>
    <row r="377" spans="1:77" s="73" customFormat="1" ht="8.25" customHeight="1" hidden="1">
      <c r="A377" s="75"/>
      <c r="B377" s="75"/>
      <c r="C377" s="75"/>
      <c r="D377" s="77"/>
      <c r="E377" s="77"/>
      <c r="F377" s="77"/>
      <c r="G377" s="77"/>
      <c r="H377" s="82"/>
      <c r="I377" s="82"/>
      <c r="J377" s="82"/>
      <c r="K377" s="76"/>
      <c r="L377" s="76"/>
      <c r="M377" s="76"/>
      <c r="N377" s="76"/>
      <c r="O377" s="76"/>
      <c r="P377" s="76"/>
      <c r="Q377" s="77"/>
      <c r="R377" s="77"/>
      <c r="S377" s="77"/>
      <c r="T377" s="75"/>
      <c r="U377" s="75"/>
      <c r="V377" s="75"/>
      <c r="W377" s="75"/>
      <c r="X377" s="75"/>
      <c r="Y377" s="75"/>
      <c r="Z377" s="75"/>
      <c r="AA377" s="75"/>
      <c r="AB377" s="75"/>
      <c r="AC377" s="75"/>
      <c r="AD377" s="75"/>
      <c r="AE377" s="75"/>
      <c r="AF377" s="75"/>
      <c r="AG377" s="77"/>
      <c r="AH377" s="77"/>
      <c r="AI377" s="85"/>
      <c r="AJ377" s="437"/>
      <c r="AK377" s="437"/>
      <c r="AL377" s="437"/>
      <c r="AM377" s="437"/>
      <c r="AN377" s="437"/>
      <c r="AO377" s="437"/>
      <c r="AP377" s="437"/>
      <c r="AQ377" s="437"/>
      <c r="AR377" s="84"/>
      <c r="AS377" s="84"/>
      <c r="AT377" s="84"/>
      <c r="AU377" s="84"/>
      <c r="AV377" s="84"/>
      <c r="AW377" s="84"/>
      <c r="AX377" s="84"/>
      <c r="AY377" s="84"/>
      <c r="AZ377" s="84"/>
      <c r="BA377" s="84"/>
      <c r="BB377" s="84"/>
      <c r="BC377" s="84"/>
      <c r="BD377" s="84"/>
      <c r="BE377" s="86"/>
      <c r="BF377" s="86"/>
      <c r="BG377" s="86"/>
      <c r="BH377" s="86"/>
      <c r="BI377" s="86"/>
      <c r="BJ377" s="86"/>
      <c r="BK377" s="86"/>
      <c r="BL377" s="86"/>
      <c r="BM377" s="86"/>
      <c r="BN377" s="86"/>
      <c r="BO377" s="86"/>
      <c r="BP377" s="86"/>
      <c r="BQ377" s="86"/>
      <c r="BR377" s="86"/>
      <c r="BS377" s="86"/>
      <c r="BT377" s="86"/>
      <c r="BU377" s="86"/>
      <c r="BV377" s="86"/>
      <c r="BW377" s="86"/>
      <c r="BX377" s="86"/>
      <c r="BY377" s="86"/>
    </row>
    <row r="378" spans="1:77" s="73" customFormat="1" ht="8.25" customHeight="1" hidden="1">
      <c r="A378" s="75"/>
      <c r="B378" s="75"/>
      <c r="C378" s="75"/>
      <c r="D378" s="77"/>
      <c r="E378" s="77"/>
      <c r="F378" s="77"/>
      <c r="G378" s="77"/>
      <c r="H378" s="82"/>
      <c r="I378" s="82"/>
      <c r="J378" s="82"/>
      <c r="K378" s="76"/>
      <c r="L378" s="76"/>
      <c r="M378" s="76"/>
      <c r="N378" s="76"/>
      <c r="O378" s="76"/>
      <c r="P378" s="76"/>
      <c r="Q378" s="77"/>
      <c r="R378" s="77"/>
      <c r="S378" s="77"/>
      <c r="T378" s="75"/>
      <c r="U378" s="75"/>
      <c r="V378" s="75"/>
      <c r="W378" s="75"/>
      <c r="X378" s="75"/>
      <c r="Y378" s="75"/>
      <c r="Z378" s="75"/>
      <c r="AA378" s="75"/>
      <c r="AB378" s="75"/>
      <c r="AC378" s="75"/>
      <c r="AD378" s="75"/>
      <c r="AE378" s="75"/>
      <c r="AF378" s="75"/>
      <c r="AG378" s="77"/>
      <c r="AH378" s="77"/>
      <c r="AI378" s="85"/>
      <c r="AJ378" s="437"/>
      <c r="AK378" s="437"/>
      <c r="AL378" s="437"/>
      <c r="AM378" s="437"/>
      <c r="AN378" s="437"/>
      <c r="AO378" s="437"/>
      <c r="AP378" s="437"/>
      <c r="AQ378" s="437"/>
      <c r="AR378" s="84"/>
      <c r="AS378" s="84"/>
      <c r="AT378" s="84"/>
      <c r="AU378" s="84"/>
      <c r="AV378" s="84"/>
      <c r="AW378" s="84"/>
      <c r="AX378" s="84"/>
      <c r="AY378" s="84"/>
      <c r="AZ378" s="84"/>
      <c r="BA378" s="84"/>
      <c r="BB378" s="84"/>
      <c r="BC378" s="84"/>
      <c r="BD378" s="84"/>
      <c r="BE378" s="86"/>
      <c r="BF378" s="86"/>
      <c r="BG378" s="86"/>
      <c r="BH378" s="86"/>
      <c r="BI378" s="86"/>
      <c r="BJ378" s="86"/>
      <c r="BK378" s="86"/>
      <c r="BL378" s="86"/>
      <c r="BM378" s="86"/>
      <c r="BN378" s="86"/>
      <c r="BO378" s="86"/>
      <c r="BP378" s="86"/>
      <c r="BQ378" s="86"/>
      <c r="BR378" s="86"/>
      <c r="BS378" s="86"/>
      <c r="BT378" s="86"/>
      <c r="BU378" s="86"/>
      <c r="BV378" s="86"/>
      <c r="BW378" s="86"/>
      <c r="BX378" s="86"/>
      <c r="BY378" s="86"/>
    </row>
    <row r="379" spans="1:77" s="73" customFormat="1" ht="8.25" customHeight="1" hidden="1">
      <c r="A379" s="75"/>
      <c r="B379" s="75"/>
      <c r="C379" s="75"/>
      <c r="D379" s="77"/>
      <c r="E379" s="77"/>
      <c r="F379" s="77"/>
      <c r="G379" s="77"/>
      <c r="H379" s="82"/>
      <c r="I379" s="82"/>
      <c r="J379" s="82"/>
      <c r="K379" s="76"/>
      <c r="L379" s="76"/>
      <c r="M379" s="76"/>
      <c r="N379" s="76"/>
      <c r="O379" s="76"/>
      <c r="P379" s="76"/>
      <c r="Q379" s="77"/>
      <c r="R379" s="77"/>
      <c r="S379" s="77"/>
      <c r="T379" s="75"/>
      <c r="U379" s="75"/>
      <c r="V379" s="75"/>
      <c r="W379" s="75"/>
      <c r="X379" s="75"/>
      <c r="Y379" s="75"/>
      <c r="Z379" s="75"/>
      <c r="AA379" s="75"/>
      <c r="AB379" s="75"/>
      <c r="AC379" s="75"/>
      <c r="AD379" s="75"/>
      <c r="AE379" s="75"/>
      <c r="AF379" s="75"/>
      <c r="AG379" s="77"/>
      <c r="AH379" s="77"/>
      <c r="AI379" s="85"/>
      <c r="AJ379" s="437"/>
      <c r="AK379" s="437"/>
      <c r="AL379" s="437"/>
      <c r="AM379" s="437"/>
      <c r="AN379" s="437"/>
      <c r="AO379" s="437"/>
      <c r="AP379" s="437"/>
      <c r="AQ379" s="437"/>
      <c r="AR379" s="84"/>
      <c r="AS379" s="84"/>
      <c r="AT379" s="84"/>
      <c r="AU379" s="84"/>
      <c r="AV379" s="84"/>
      <c r="AW379" s="84"/>
      <c r="AX379" s="84"/>
      <c r="AY379" s="84"/>
      <c r="AZ379" s="84"/>
      <c r="BA379" s="84"/>
      <c r="BB379" s="84"/>
      <c r="BC379" s="84"/>
      <c r="BD379" s="84"/>
      <c r="BE379" s="86"/>
      <c r="BF379" s="86"/>
      <c r="BG379" s="86"/>
      <c r="BH379" s="86"/>
      <c r="BI379" s="86"/>
      <c r="BJ379" s="86"/>
      <c r="BK379" s="86"/>
      <c r="BL379" s="86"/>
      <c r="BM379" s="86"/>
      <c r="BN379" s="86"/>
      <c r="BO379" s="86"/>
      <c r="BP379" s="86"/>
      <c r="BQ379" s="86"/>
      <c r="BR379" s="86"/>
      <c r="BS379" s="86"/>
      <c r="BT379" s="86"/>
      <c r="BU379" s="86"/>
      <c r="BV379" s="86"/>
      <c r="BW379" s="86"/>
      <c r="BX379" s="86"/>
      <c r="BY379" s="86"/>
    </row>
    <row r="380" spans="1:77" s="73" customFormat="1" ht="8.25" customHeight="1" hidden="1">
      <c r="A380" s="75"/>
      <c r="B380" s="75"/>
      <c r="C380" s="75"/>
      <c r="D380" s="77"/>
      <c r="E380" s="77"/>
      <c r="F380" s="77"/>
      <c r="G380" s="77"/>
      <c r="H380" s="82"/>
      <c r="I380" s="82"/>
      <c r="J380" s="82"/>
      <c r="K380" s="76"/>
      <c r="L380" s="76"/>
      <c r="M380" s="76"/>
      <c r="N380" s="76"/>
      <c r="O380" s="76"/>
      <c r="P380" s="76"/>
      <c r="Q380" s="77"/>
      <c r="R380" s="77"/>
      <c r="S380" s="77"/>
      <c r="T380" s="75"/>
      <c r="U380" s="75"/>
      <c r="V380" s="75"/>
      <c r="W380" s="75"/>
      <c r="X380" s="75"/>
      <c r="Y380" s="75"/>
      <c r="Z380" s="75"/>
      <c r="AA380" s="75"/>
      <c r="AB380" s="75"/>
      <c r="AC380" s="75"/>
      <c r="AD380" s="75"/>
      <c r="AE380" s="75"/>
      <c r="AF380" s="75"/>
      <c r="AG380" s="77"/>
      <c r="AH380" s="77"/>
      <c r="AI380" s="85"/>
      <c r="AJ380" s="437"/>
      <c r="AK380" s="437"/>
      <c r="AL380" s="437"/>
      <c r="AM380" s="437"/>
      <c r="AN380" s="437"/>
      <c r="AO380" s="437"/>
      <c r="AP380" s="437"/>
      <c r="AQ380" s="437"/>
      <c r="AR380" s="84"/>
      <c r="AS380" s="84"/>
      <c r="AT380" s="84"/>
      <c r="AU380" s="84"/>
      <c r="AV380" s="84"/>
      <c r="AW380" s="84"/>
      <c r="AX380" s="84"/>
      <c r="AY380" s="84"/>
      <c r="AZ380" s="84"/>
      <c r="BA380" s="84"/>
      <c r="BB380" s="84"/>
      <c r="BC380" s="84"/>
      <c r="BD380" s="84"/>
      <c r="BE380" s="86"/>
      <c r="BF380" s="86"/>
      <c r="BG380" s="86"/>
      <c r="BH380" s="86"/>
      <c r="BI380" s="86"/>
      <c r="BJ380" s="86"/>
      <c r="BK380" s="86"/>
      <c r="BL380" s="86"/>
      <c r="BM380" s="86"/>
      <c r="BN380" s="86"/>
      <c r="BO380" s="86"/>
      <c r="BP380" s="86"/>
      <c r="BQ380" s="86"/>
      <c r="BR380" s="86"/>
      <c r="BS380" s="86"/>
      <c r="BT380" s="86"/>
      <c r="BU380" s="86"/>
      <c r="BV380" s="86"/>
      <c r="BW380" s="86"/>
      <c r="BX380" s="86"/>
      <c r="BY380" s="86"/>
    </row>
    <row r="381" spans="1:77" s="73" customFormat="1" ht="8.25" customHeight="1" hidden="1">
      <c r="A381" s="75"/>
      <c r="B381" s="75"/>
      <c r="C381" s="75"/>
      <c r="D381" s="77"/>
      <c r="E381" s="77"/>
      <c r="F381" s="77"/>
      <c r="G381" s="77"/>
      <c r="H381" s="82"/>
      <c r="I381" s="82"/>
      <c r="J381" s="82"/>
      <c r="K381" s="76"/>
      <c r="L381" s="76"/>
      <c r="M381" s="76"/>
      <c r="N381" s="76"/>
      <c r="O381" s="76"/>
      <c r="P381" s="76"/>
      <c r="Q381" s="77"/>
      <c r="R381" s="77"/>
      <c r="S381" s="77"/>
      <c r="T381" s="75"/>
      <c r="U381" s="75"/>
      <c r="V381" s="75"/>
      <c r="W381" s="75"/>
      <c r="X381" s="75"/>
      <c r="Y381" s="75"/>
      <c r="Z381" s="75"/>
      <c r="AA381" s="75"/>
      <c r="AB381" s="75"/>
      <c r="AC381" s="75"/>
      <c r="AD381" s="75"/>
      <c r="AE381" s="75"/>
      <c r="AF381" s="75"/>
      <c r="AG381" s="77"/>
      <c r="AH381" s="77"/>
      <c r="AI381" s="85"/>
      <c r="AJ381" s="437"/>
      <c r="AK381" s="437"/>
      <c r="AL381" s="437"/>
      <c r="AM381" s="437"/>
      <c r="AN381" s="437"/>
      <c r="AO381" s="437"/>
      <c r="AP381" s="437"/>
      <c r="AQ381" s="437"/>
      <c r="AR381" s="84"/>
      <c r="AS381" s="84"/>
      <c r="AT381" s="84"/>
      <c r="AU381" s="84"/>
      <c r="AV381" s="84"/>
      <c r="AW381" s="84"/>
      <c r="AX381" s="84"/>
      <c r="AY381" s="84"/>
      <c r="AZ381" s="84"/>
      <c r="BA381" s="84"/>
      <c r="BB381" s="84"/>
      <c r="BC381" s="84"/>
      <c r="BD381" s="84"/>
      <c r="BE381" s="86"/>
      <c r="BF381" s="86"/>
      <c r="BG381" s="86"/>
      <c r="BH381" s="86"/>
      <c r="BI381" s="86"/>
      <c r="BJ381" s="86"/>
      <c r="BK381" s="86"/>
      <c r="BL381" s="86"/>
      <c r="BM381" s="86"/>
      <c r="BN381" s="86"/>
      <c r="BO381" s="86"/>
      <c r="BP381" s="86"/>
      <c r="BQ381" s="86"/>
      <c r="BR381" s="86"/>
      <c r="BS381" s="86"/>
      <c r="BT381" s="86"/>
      <c r="BU381" s="86"/>
      <c r="BV381" s="86"/>
      <c r="BW381" s="86"/>
      <c r="BX381" s="86"/>
      <c r="BY381" s="86"/>
    </row>
    <row r="382" spans="1:77" s="73" customFormat="1" ht="8.25" customHeight="1" hidden="1">
      <c r="A382" s="75"/>
      <c r="B382" s="75"/>
      <c r="C382" s="75"/>
      <c r="D382" s="77"/>
      <c r="E382" s="77"/>
      <c r="F382" s="77"/>
      <c r="G382" s="77"/>
      <c r="H382" s="82"/>
      <c r="I382" s="82"/>
      <c r="J382" s="82"/>
      <c r="K382" s="76"/>
      <c r="L382" s="76"/>
      <c r="M382" s="76"/>
      <c r="N382" s="76"/>
      <c r="O382" s="76"/>
      <c r="P382" s="76"/>
      <c r="Q382" s="77"/>
      <c r="R382" s="77"/>
      <c r="S382" s="77"/>
      <c r="T382" s="75"/>
      <c r="U382" s="75"/>
      <c r="V382" s="75"/>
      <c r="W382" s="75"/>
      <c r="X382" s="75"/>
      <c r="Y382" s="75"/>
      <c r="Z382" s="75"/>
      <c r="AA382" s="75"/>
      <c r="AB382" s="75"/>
      <c r="AC382" s="75"/>
      <c r="AD382" s="75"/>
      <c r="AE382" s="75"/>
      <c r="AF382" s="75"/>
      <c r="AG382" s="77"/>
      <c r="AH382" s="77"/>
      <c r="AI382" s="85"/>
      <c r="AJ382" s="437"/>
      <c r="AK382" s="437"/>
      <c r="AL382" s="437"/>
      <c r="AM382" s="437"/>
      <c r="AN382" s="437"/>
      <c r="AO382" s="437"/>
      <c r="AP382" s="437"/>
      <c r="AQ382" s="437"/>
      <c r="AR382" s="84"/>
      <c r="AS382" s="84"/>
      <c r="AT382" s="84"/>
      <c r="AU382" s="84"/>
      <c r="AV382" s="84"/>
      <c r="AW382" s="84"/>
      <c r="AX382" s="84"/>
      <c r="AY382" s="84"/>
      <c r="AZ382" s="84"/>
      <c r="BA382" s="84"/>
      <c r="BB382" s="84"/>
      <c r="BC382" s="84"/>
      <c r="BD382" s="84"/>
      <c r="BE382" s="86"/>
      <c r="BF382" s="86"/>
      <c r="BG382" s="86"/>
      <c r="BH382" s="86"/>
      <c r="BI382" s="86"/>
      <c r="BJ382" s="86"/>
      <c r="BK382" s="86"/>
      <c r="BL382" s="86"/>
      <c r="BM382" s="86"/>
      <c r="BN382" s="86"/>
      <c r="BO382" s="86"/>
      <c r="BP382" s="86"/>
      <c r="BQ382" s="86"/>
      <c r="BR382" s="86"/>
      <c r="BS382" s="86"/>
      <c r="BT382" s="86"/>
      <c r="BU382" s="86"/>
      <c r="BV382" s="86"/>
      <c r="BW382" s="86"/>
      <c r="BX382" s="86"/>
      <c r="BY382" s="86"/>
    </row>
    <row r="383" spans="1:77" s="73" customFormat="1" ht="8.25" customHeight="1" hidden="1">
      <c r="A383" s="75"/>
      <c r="B383" s="75"/>
      <c r="C383" s="75"/>
      <c r="D383" s="77"/>
      <c r="E383" s="77"/>
      <c r="F383" s="77"/>
      <c r="G383" s="77"/>
      <c r="H383" s="82"/>
      <c r="I383" s="82"/>
      <c r="J383" s="82"/>
      <c r="K383" s="76"/>
      <c r="L383" s="76"/>
      <c r="M383" s="76"/>
      <c r="N383" s="76"/>
      <c r="O383" s="76"/>
      <c r="P383" s="76"/>
      <c r="Q383" s="77"/>
      <c r="R383" s="77"/>
      <c r="S383" s="77"/>
      <c r="T383" s="75"/>
      <c r="U383" s="75"/>
      <c r="V383" s="75"/>
      <c r="W383" s="75"/>
      <c r="X383" s="75"/>
      <c r="Y383" s="75"/>
      <c r="Z383" s="75"/>
      <c r="AA383" s="75"/>
      <c r="AB383" s="75"/>
      <c r="AC383" s="75"/>
      <c r="AD383" s="75"/>
      <c r="AE383" s="75"/>
      <c r="AF383" s="75"/>
      <c r="AG383" s="77"/>
      <c r="AH383" s="77"/>
      <c r="AI383" s="85"/>
      <c r="AJ383" s="437"/>
      <c r="AK383" s="437"/>
      <c r="AL383" s="437"/>
      <c r="AM383" s="437"/>
      <c r="AN383" s="437"/>
      <c r="AO383" s="437"/>
      <c r="AP383" s="437"/>
      <c r="AQ383" s="437"/>
      <c r="AR383" s="84"/>
      <c r="AS383" s="84"/>
      <c r="AT383" s="84"/>
      <c r="AU383" s="84"/>
      <c r="AV383" s="84"/>
      <c r="AW383" s="84"/>
      <c r="AX383" s="84"/>
      <c r="AY383" s="84"/>
      <c r="AZ383" s="84"/>
      <c r="BA383" s="84"/>
      <c r="BB383" s="84"/>
      <c r="BC383" s="84"/>
      <c r="BD383" s="84"/>
      <c r="BE383" s="86"/>
      <c r="BF383" s="86"/>
      <c r="BG383" s="86"/>
      <c r="BH383" s="86"/>
      <c r="BI383" s="86"/>
      <c r="BJ383" s="86"/>
      <c r="BK383" s="86"/>
      <c r="BL383" s="86"/>
      <c r="BM383" s="86"/>
      <c r="BN383" s="86"/>
      <c r="BO383" s="86"/>
      <c r="BP383" s="86"/>
      <c r="BQ383" s="86"/>
      <c r="BR383" s="86"/>
      <c r="BS383" s="86"/>
      <c r="BT383" s="86"/>
      <c r="BU383" s="86"/>
      <c r="BV383" s="86"/>
      <c r="BW383" s="86"/>
      <c r="BX383" s="86"/>
      <c r="BY383" s="86"/>
    </row>
    <row r="384" spans="1:77" s="73" customFormat="1" ht="8.25" customHeight="1" hidden="1">
      <c r="A384" s="75"/>
      <c r="B384" s="75"/>
      <c r="C384" s="75"/>
      <c r="D384" s="77"/>
      <c r="E384" s="77"/>
      <c r="F384" s="77"/>
      <c r="G384" s="77"/>
      <c r="H384" s="82"/>
      <c r="I384" s="82"/>
      <c r="J384" s="82"/>
      <c r="K384" s="76"/>
      <c r="L384" s="76"/>
      <c r="M384" s="76"/>
      <c r="N384" s="76"/>
      <c r="O384" s="76"/>
      <c r="P384" s="76"/>
      <c r="Q384" s="77"/>
      <c r="R384" s="77"/>
      <c r="S384" s="77"/>
      <c r="T384" s="75"/>
      <c r="U384" s="75"/>
      <c r="V384" s="75"/>
      <c r="W384" s="75"/>
      <c r="X384" s="75"/>
      <c r="Y384" s="75"/>
      <c r="Z384" s="75"/>
      <c r="AA384" s="75"/>
      <c r="AB384" s="75"/>
      <c r="AC384" s="75"/>
      <c r="AD384" s="75"/>
      <c r="AE384" s="75"/>
      <c r="AF384" s="75"/>
      <c r="AG384" s="77"/>
      <c r="AH384" s="77"/>
      <c r="AI384" s="85"/>
      <c r="AJ384" s="437"/>
      <c r="AK384" s="437"/>
      <c r="AL384" s="437"/>
      <c r="AM384" s="437"/>
      <c r="AN384" s="437"/>
      <c r="AO384" s="437"/>
      <c r="AP384" s="437"/>
      <c r="AQ384" s="437"/>
      <c r="AR384" s="84"/>
      <c r="AS384" s="84"/>
      <c r="AT384" s="84"/>
      <c r="AU384" s="84"/>
      <c r="AV384" s="84"/>
      <c r="AW384" s="84"/>
      <c r="AX384" s="84"/>
      <c r="AY384" s="84"/>
      <c r="AZ384" s="84"/>
      <c r="BA384" s="84"/>
      <c r="BB384" s="84"/>
      <c r="BC384" s="84"/>
      <c r="BD384" s="84"/>
      <c r="BE384" s="86"/>
      <c r="BF384" s="86"/>
      <c r="BG384" s="86"/>
      <c r="BH384" s="86"/>
      <c r="BI384" s="86"/>
      <c r="BJ384" s="86"/>
      <c r="BK384" s="86"/>
      <c r="BL384" s="86"/>
      <c r="BM384" s="86"/>
      <c r="BN384" s="86"/>
      <c r="BO384" s="86"/>
      <c r="BP384" s="86"/>
      <c r="BQ384" s="86"/>
      <c r="BR384" s="86"/>
      <c r="BS384" s="86"/>
      <c r="BT384" s="86"/>
      <c r="BU384" s="86"/>
      <c r="BV384" s="86"/>
      <c r="BW384" s="86"/>
      <c r="BX384" s="86"/>
      <c r="BY384" s="86"/>
    </row>
    <row r="385" spans="1:77" s="73" customFormat="1" ht="8.25" customHeight="1" hidden="1">
      <c r="A385" s="75"/>
      <c r="B385" s="75"/>
      <c r="C385" s="75"/>
      <c r="D385" s="77"/>
      <c r="E385" s="77"/>
      <c r="F385" s="77"/>
      <c r="G385" s="77"/>
      <c r="H385" s="82"/>
      <c r="I385" s="82"/>
      <c r="J385" s="82"/>
      <c r="K385" s="76"/>
      <c r="L385" s="76"/>
      <c r="M385" s="76"/>
      <c r="N385" s="76"/>
      <c r="O385" s="76"/>
      <c r="P385" s="76"/>
      <c r="Q385" s="77"/>
      <c r="R385" s="77"/>
      <c r="S385" s="77"/>
      <c r="T385" s="75"/>
      <c r="U385" s="75"/>
      <c r="V385" s="75"/>
      <c r="W385" s="75"/>
      <c r="X385" s="75"/>
      <c r="Y385" s="75"/>
      <c r="Z385" s="75"/>
      <c r="AA385" s="75"/>
      <c r="AB385" s="75"/>
      <c r="AC385" s="75"/>
      <c r="AD385" s="75"/>
      <c r="AE385" s="75"/>
      <c r="AF385" s="75"/>
      <c r="AG385" s="77"/>
      <c r="AH385" s="77"/>
      <c r="AI385" s="85"/>
      <c r="AJ385" s="437"/>
      <c r="AK385" s="437"/>
      <c r="AL385" s="437"/>
      <c r="AM385" s="437"/>
      <c r="AN385" s="437"/>
      <c r="AO385" s="437"/>
      <c r="AP385" s="437"/>
      <c r="AQ385" s="437"/>
      <c r="AR385" s="84"/>
      <c r="AS385" s="84"/>
      <c r="AT385" s="84"/>
      <c r="AU385" s="84"/>
      <c r="AV385" s="84"/>
      <c r="AW385" s="84"/>
      <c r="AX385" s="84"/>
      <c r="AY385" s="84"/>
      <c r="AZ385" s="84"/>
      <c r="BA385" s="84"/>
      <c r="BB385" s="84"/>
      <c r="BC385" s="84"/>
      <c r="BD385" s="84"/>
      <c r="BE385" s="86"/>
      <c r="BF385" s="86"/>
      <c r="BG385" s="86"/>
      <c r="BH385" s="86"/>
      <c r="BI385" s="86"/>
      <c r="BJ385" s="86"/>
      <c r="BK385" s="86"/>
      <c r="BL385" s="86"/>
      <c r="BM385" s="86"/>
      <c r="BN385" s="86"/>
      <c r="BO385" s="86"/>
      <c r="BP385" s="86"/>
      <c r="BQ385" s="86"/>
      <c r="BR385" s="86"/>
      <c r="BS385" s="86"/>
      <c r="BT385" s="86"/>
      <c r="BU385" s="86"/>
      <c r="BV385" s="86"/>
      <c r="BW385" s="86"/>
      <c r="BX385" s="86"/>
      <c r="BY385" s="86"/>
    </row>
    <row r="386" spans="1:77" s="73" customFormat="1" ht="8.25" customHeight="1" hidden="1">
      <c r="A386" s="75"/>
      <c r="B386" s="75"/>
      <c r="C386" s="75"/>
      <c r="D386" s="77"/>
      <c r="E386" s="77"/>
      <c r="F386" s="77"/>
      <c r="G386" s="77"/>
      <c r="H386" s="82"/>
      <c r="I386" s="82"/>
      <c r="J386" s="82"/>
      <c r="K386" s="76"/>
      <c r="L386" s="76"/>
      <c r="M386" s="76"/>
      <c r="N386" s="76"/>
      <c r="O386" s="76"/>
      <c r="P386" s="76"/>
      <c r="Q386" s="77"/>
      <c r="R386" s="77"/>
      <c r="S386" s="77"/>
      <c r="T386" s="75"/>
      <c r="U386" s="75"/>
      <c r="V386" s="75"/>
      <c r="W386" s="75"/>
      <c r="X386" s="75"/>
      <c r="Y386" s="75"/>
      <c r="Z386" s="75"/>
      <c r="AA386" s="75"/>
      <c r="AB386" s="75"/>
      <c r="AC386" s="75"/>
      <c r="AD386" s="75"/>
      <c r="AE386" s="75"/>
      <c r="AF386" s="75"/>
      <c r="AG386" s="77"/>
      <c r="AH386" s="77"/>
      <c r="AI386" s="85"/>
      <c r="AJ386" s="437"/>
      <c r="AK386" s="437"/>
      <c r="AL386" s="437"/>
      <c r="AM386" s="437"/>
      <c r="AN386" s="437"/>
      <c r="AO386" s="437"/>
      <c r="AP386" s="437"/>
      <c r="AQ386" s="437"/>
      <c r="AR386" s="84"/>
      <c r="AS386" s="84"/>
      <c r="AT386" s="84"/>
      <c r="AU386" s="84"/>
      <c r="AV386" s="84"/>
      <c r="AW386" s="84"/>
      <c r="AX386" s="84"/>
      <c r="AY386" s="84"/>
      <c r="AZ386" s="84"/>
      <c r="BA386" s="84"/>
      <c r="BB386" s="84"/>
      <c r="BC386" s="84"/>
      <c r="BD386" s="84"/>
      <c r="BE386" s="86"/>
      <c r="BF386" s="86"/>
      <c r="BG386" s="86"/>
      <c r="BH386" s="86"/>
      <c r="BI386" s="86"/>
      <c r="BJ386" s="86"/>
      <c r="BK386" s="86"/>
      <c r="BL386" s="86"/>
      <c r="BM386" s="86"/>
      <c r="BN386" s="86"/>
      <c r="BO386" s="86"/>
      <c r="BP386" s="86"/>
      <c r="BQ386" s="86"/>
      <c r="BR386" s="86"/>
      <c r="BS386" s="86"/>
      <c r="BT386" s="86"/>
      <c r="BU386" s="86"/>
      <c r="BV386" s="86"/>
      <c r="BW386" s="86"/>
      <c r="BX386" s="86"/>
      <c r="BY386" s="86"/>
    </row>
    <row r="387" spans="1:77" s="73" customFormat="1" ht="8.25" customHeight="1" hidden="1">
      <c r="A387" s="287"/>
      <c r="B387" s="287"/>
      <c r="C387" s="287"/>
      <c r="D387" s="288"/>
      <c r="E387" s="288"/>
      <c r="F387" s="288"/>
      <c r="G387" s="288"/>
      <c r="H387" s="289"/>
      <c r="I387" s="289"/>
      <c r="J387" s="289"/>
      <c r="K387" s="290"/>
      <c r="L387" s="290"/>
      <c r="M387" s="290"/>
      <c r="N387" s="290"/>
      <c r="O387" s="290"/>
      <c r="P387" s="290"/>
      <c r="Q387" s="288"/>
      <c r="R387" s="288"/>
      <c r="S387" s="288"/>
      <c r="T387" s="287"/>
      <c r="U387" s="287"/>
      <c r="V387" s="287"/>
      <c r="W387" s="287"/>
      <c r="X387" s="287"/>
      <c r="Y387" s="287"/>
      <c r="Z387" s="287"/>
      <c r="AA387" s="287"/>
      <c r="AB387" s="287"/>
      <c r="AC387" s="287"/>
      <c r="AD387" s="287"/>
      <c r="AE387" s="287"/>
      <c r="AF387" s="287"/>
      <c r="AG387" s="288"/>
      <c r="AH387" s="288"/>
      <c r="AI387" s="291"/>
      <c r="AJ387" s="437"/>
      <c r="AK387" s="437"/>
      <c r="AL387" s="437"/>
      <c r="AM387" s="437"/>
      <c r="AN387" s="437"/>
      <c r="AO387" s="437"/>
      <c r="AP387" s="437"/>
      <c r="AQ387" s="437"/>
      <c r="AR387" s="84"/>
      <c r="AS387" s="84"/>
      <c r="AT387" s="84"/>
      <c r="AU387" s="84"/>
      <c r="AV387" s="84"/>
      <c r="AW387" s="84"/>
      <c r="AX387" s="84"/>
      <c r="AY387" s="84"/>
      <c r="AZ387" s="84"/>
      <c r="BA387" s="84"/>
      <c r="BB387" s="84"/>
      <c r="BC387" s="84"/>
      <c r="BD387" s="84"/>
      <c r="BE387" s="86"/>
      <c r="BF387" s="86"/>
      <c r="BG387" s="86"/>
      <c r="BH387" s="86"/>
      <c r="BI387" s="86"/>
      <c r="BJ387" s="86"/>
      <c r="BK387" s="86"/>
      <c r="BL387" s="86"/>
      <c r="BM387" s="86"/>
      <c r="BN387" s="86"/>
      <c r="BO387" s="86"/>
      <c r="BP387" s="86"/>
      <c r="BQ387" s="86"/>
      <c r="BR387" s="86"/>
      <c r="BS387" s="86"/>
      <c r="BT387" s="86"/>
      <c r="BU387" s="86"/>
      <c r="BV387" s="86"/>
      <c r="BW387" s="86"/>
      <c r="BX387" s="86"/>
      <c r="BY387" s="86"/>
    </row>
    <row r="388" spans="1:77" s="73" customFormat="1" ht="8.25" customHeight="1" hidden="1">
      <c r="A388" s="287"/>
      <c r="B388" s="287"/>
      <c r="C388" s="287"/>
      <c r="D388" s="288"/>
      <c r="E388" s="288"/>
      <c r="F388" s="288"/>
      <c r="G388" s="288"/>
      <c r="H388" s="289"/>
      <c r="I388" s="289"/>
      <c r="J388" s="289"/>
      <c r="K388" s="290"/>
      <c r="L388" s="290"/>
      <c r="M388" s="290"/>
      <c r="N388" s="290"/>
      <c r="O388" s="290"/>
      <c r="P388" s="290"/>
      <c r="Q388" s="288"/>
      <c r="R388" s="288"/>
      <c r="S388" s="288"/>
      <c r="T388" s="287"/>
      <c r="U388" s="287"/>
      <c r="V388" s="287"/>
      <c r="W388" s="287"/>
      <c r="X388" s="287"/>
      <c r="Y388" s="287"/>
      <c r="Z388" s="287"/>
      <c r="AA388" s="287"/>
      <c r="AB388" s="287"/>
      <c r="AC388" s="287"/>
      <c r="AD388" s="287"/>
      <c r="AE388" s="287"/>
      <c r="AF388" s="287"/>
      <c r="AG388" s="288"/>
      <c r="AH388" s="288"/>
      <c r="AI388" s="291"/>
      <c r="AJ388" s="437"/>
      <c r="AK388" s="437"/>
      <c r="AL388" s="437"/>
      <c r="AM388" s="437"/>
      <c r="AN388" s="437"/>
      <c r="AO388" s="437"/>
      <c r="AP388" s="437"/>
      <c r="AQ388" s="437"/>
      <c r="AR388" s="84"/>
      <c r="AS388" s="84"/>
      <c r="AT388" s="84"/>
      <c r="AU388" s="84"/>
      <c r="AV388" s="84"/>
      <c r="AW388" s="84"/>
      <c r="AX388" s="84"/>
      <c r="AY388" s="84"/>
      <c r="AZ388" s="84"/>
      <c r="BA388" s="84"/>
      <c r="BB388" s="84"/>
      <c r="BC388" s="84"/>
      <c r="BD388" s="84"/>
      <c r="BE388" s="86"/>
      <c r="BF388" s="86"/>
      <c r="BG388" s="86"/>
      <c r="BH388" s="86"/>
      <c r="BI388" s="86"/>
      <c r="BJ388" s="86"/>
      <c r="BK388" s="86"/>
      <c r="BL388" s="86"/>
      <c r="BM388" s="86"/>
      <c r="BN388" s="86"/>
      <c r="BO388" s="86"/>
      <c r="BP388" s="86"/>
      <c r="BQ388" s="86"/>
      <c r="BR388" s="86"/>
      <c r="BS388" s="86"/>
      <c r="BT388" s="86"/>
      <c r="BU388" s="86"/>
      <c r="BV388" s="86"/>
      <c r="BW388" s="86"/>
      <c r="BX388" s="86"/>
      <c r="BY388" s="86"/>
    </row>
    <row r="389" spans="1:77" s="73" customFormat="1" ht="8.25" customHeight="1" hidden="1">
      <c r="A389" s="287"/>
      <c r="B389" s="287"/>
      <c r="C389" s="287"/>
      <c r="D389" s="288"/>
      <c r="E389" s="288"/>
      <c r="F389" s="288"/>
      <c r="G389" s="288"/>
      <c r="H389" s="289"/>
      <c r="I389" s="289"/>
      <c r="J389" s="289"/>
      <c r="K389" s="290"/>
      <c r="L389" s="290"/>
      <c r="M389" s="290"/>
      <c r="N389" s="290"/>
      <c r="O389" s="290"/>
      <c r="P389" s="290"/>
      <c r="Q389" s="288"/>
      <c r="R389" s="288"/>
      <c r="S389" s="288"/>
      <c r="T389" s="287"/>
      <c r="U389" s="287"/>
      <c r="V389" s="287"/>
      <c r="W389" s="287"/>
      <c r="X389" s="287"/>
      <c r="Y389" s="287"/>
      <c r="Z389" s="287"/>
      <c r="AA389" s="287"/>
      <c r="AB389" s="287"/>
      <c r="AC389" s="287"/>
      <c r="AD389" s="287"/>
      <c r="AE389" s="287"/>
      <c r="AF389" s="287"/>
      <c r="AG389" s="288"/>
      <c r="AH389" s="288"/>
      <c r="AI389" s="291"/>
      <c r="AJ389" s="437"/>
      <c r="AK389" s="437"/>
      <c r="AL389" s="437"/>
      <c r="AM389" s="437"/>
      <c r="AN389" s="437"/>
      <c r="AO389" s="437"/>
      <c r="AP389" s="437"/>
      <c r="AQ389" s="437"/>
      <c r="AR389" s="84"/>
      <c r="AS389" s="84"/>
      <c r="AT389" s="84"/>
      <c r="AU389" s="84"/>
      <c r="AV389" s="84"/>
      <c r="AW389" s="84"/>
      <c r="AX389" s="84"/>
      <c r="AY389" s="84"/>
      <c r="AZ389" s="84"/>
      <c r="BA389" s="84"/>
      <c r="BB389" s="84"/>
      <c r="BC389" s="84"/>
      <c r="BD389" s="84"/>
      <c r="BE389" s="86"/>
      <c r="BF389" s="86"/>
      <c r="BG389" s="86"/>
      <c r="BH389" s="86"/>
      <c r="BI389" s="86"/>
      <c r="BJ389" s="86"/>
      <c r="BK389" s="86"/>
      <c r="BL389" s="86"/>
      <c r="BM389" s="86"/>
      <c r="BN389" s="86"/>
      <c r="BO389" s="86"/>
      <c r="BP389" s="86"/>
      <c r="BQ389" s="86"/>
      <c r="BR389" s="86"/>
      <c r="BS389" s="86"/>
      <c r="BT389" s="86"/>
      <c r="BU389" s="86"/>
      <c r="BV389" s="86"/>
      <c r="BW389" s="86"/>
      <c r="BX389" s="86"/>
      <c r="BY389" s="86"/>
    </row>
    <row r="390" spans="1:77" s="73" customFormat="1" ht="8.25" customHeight="1" hidden="1">
      <c r="A390" s="287"/>
      <c r="B390" s="287"/>
      <c r="C390" s="287"/>
      <c r="D390" s="288"/>
      <c r="E390" s="288"/>
      <c r="F390" s="288"/>
      <c r="G390" s="288"/>
      <c r="H390" s="289"/>
      <c r="I390" s="289"/>
      <c r="J390" s="289"/>
      <c r="K390" s="290"/>
      <c r="L390" s="290"/>
      <c r="M390" s="290"/>
      <c r="N390" s="290"/>
      <c r="O390" s="290"/>
      <c r="P390" s="290"/>
      <c r="Q390" s="288"/>
      <c r="R390" s="288"/>
      <c r="S390" s="288"/>
      <c r="T390" s="287"/>
      <c r="U390" s="287"/>
      <c r="V390" s="287"/>
      <c r="W390" s="287"/>
      <c r="X390" s="287"/>
      <c r="Y390" s="287"/>
      <c r="Z390" s="287"/>
      <c r="AA390" s="287"/>
      <c r="AB390" s="287"/>
      <c r="AC390" s="287"/>
      <c r="AD390" s="287"/>
      <c r="AE390" s="287"/>
      <c r="AF390" s="287"/>
      <c r="AG390" s="288"/>
      <c r="AH390" s="288"/>
      <c r="AI390" s="291"/>
      <c r="AJ390" s="437"/>
      <c r="AK390" s="437"/>
      <c r="AL390" s="437"/>
      <c r="AM390" s="437"/>
      <c r="AN390" s="437"/>
      <c r="AO390" s="437"/>
      <c r="AP390" s="437"/>
      <c r="AQ390" s="437"/>
      <c r="AR390" s="84"/>
      <c r="AS390" s="84"/>
      <c r="AT390" s="84"/>
      <c r="AU390" s="84"/>
      <c r="AV390" s="84"/>
      <c r="AW390" s="84"/>
      <c r="AX390" s="84"/>
      <c r="AY390" s="84"/>
      <c r="AZ390" s="84"/>
      <c r="BA390" s="84"/>
      <c r="BB390" s="84"/>
      <c r="BC390" s="84"/>
      <c r="BD390" s="84"/>
      <c r="BE390" s="86"/>
      <c r="BF390" s="86"/>
      <c r="BG390" s="86"/>
      <c r="BH390" s="86"/>
      <c r="BI390" s="86"/>
      <c r="BJ390" s="86"/>
      <c r="BK390" s="86"/>
      <c r="BL390" s="86"/>
      <c r="BM390" s="86"/>
      <c r="BN390" s="86"/>
      <c r="BO390" s="86"/>
      <c r="BP390" s="86"/>
      <c r="BQ390" s="86"/>
      <c r="BR390" s="86"/>
      <c r="BS390" s="86"/>
      <c r="BT390" s="86"/>
      <c r="BU390" s="86"/>
      <c r="BV390" s="86"/>
      <c r="BW390" s="86"/>
      <c r="BX390" s="86"/>
      <c r="BY390" s="86"/>
    </row>
    <row r="391" spans="1:77" s="73" customFormat="1" ht="8.25" customHeight="1" hidden="1">
      <c r="A391" s="287"/>
      <c r="B391" s="287"/>
      <c r="C391" s="287"/>
      <c r="D391" s="288"/>
      <c r="E391" s="288"/>
      <c r="F391" s="288"/>
      <c r="G391" s="288"/>
      <c r="H391" s="289"/>
      <c r="I391" s="289"/>
      <c r="J391" s="289"/>
      <c r="K391" s="290"/>
      <c r="L391" s="290"/>
      <c r="M391" s="290"/>
      <c r="N391" s="290"/>
      <c r="O391" s="290"/>
      <c r="P391" s="290"/>
      <c r="Q391" s="288"/>
      <c r="R391" s="288"/>
      <c r="S391" s="288"/>
      <c r="T391" s="287"/>
      <c r="U391" s="287"/>
      <c r="V391" s="287"/>
      <c r="W391" s="287"/>
      <c r="X391" s="287"/>
      <c r="Y391" s="287"/>
      <c r="Z391" s="287"/>
      <c r="AA391" s="287"/>
      <c r="AB391" s="287"/>
      <c r="AC391" s="287"/>
      <c r="AD391" s="287"/>
      <c r="AE391" s="287"/>
      <c r="AF391" s="287"/>
      <c r="AG391" s="288"/>
      <c r="AH391" s="288"/>
      <c r="AI391" s="291"/>
      <c r="AJ391" s="437"/>
      <c r="AK391" s="437"/>
      <c r="AL391" s="437"/>
      <c r="AM391" s="437"/>
      <c r="AN391" s="437"/>
      <c r="AO391" s="437"/>
      <c r="AP391" s="437"/>
      <c r="AQ391" s="437"/>
      <c r="AR391" s="84"/>
      <c r="AS391" s="84"/>
      <c r="AT391" s="84"/>
      <c r="AU391" s="84"/>
      <c r="AV391" s="84"/>
      <c r="AW391" s="84"/>
      <c r="AX391" s="84"/>
      <c r="AY391" s="84"/>
      <c r="AZ391" s="84"/>
      <c r="BA391" s="84"/>
      <c r="BB391" s="84"/>
      <c r="BC391" s="84"/>
      <c r="BD391" s="84"/>
      <c r="BE391" s="86"/>
      <c r="BF391" s="86"/>
      <c r="BG391" s="86"/>
      <c r="BH391" s="86"/>
      <c r="BI391" s="86"/>
      <c r="BJ391" s="86"/>
      <c r="BK391" s="86"/>
      <c r="BL391" s="86"/>
      <c r="BM391" s="86"/>
      <c r="BN391" s="86"/>
      <c r="BO391" s="86"/>
      <c r="BP391" s="86"/>
      <c r="BQ391" s="86"/>
      <c r="BR391" s="86"/>
      <c r="BS391" s="86"/>
      <c r="BT391" s="86"/>
      <c r="BU391" s="86"/>
      <c r="BV391" s="86"/>
      <c r="BW391" s="86"/>
      <c r="BX391" s="86"/>
      <c r="BY391" s="86"/>
    </row>
    <row r="392" spans="1:77" s="73" customFormat="1" ht="8.25" customHeight="1" hidden="1">
      <c r="A392" s="287"/>
      <c r="B392" s="287"/>
      <c r="C392" s="379"/>
      <c r="D392" s="77"/>
      <c r="E392" s="77"/>
      <c r="F392" s="77"/>
      <c r="G392" s="77"/>
      <c r="H392" s="380"/>
      <c r="I392" s="380"/>
      <c r="J392" s="380"/>
      <c r="K392" s="381"/>
      <c r="L392" s="381"/>
      <c r="M392" s="381"/>
      <c r="N392" s="381"/>
      <c r="O392" s="381"/>
      <c r="P392" s="381"/>
      <c r="Q392" s="77"/>
      <c r="R392" s="77"/>
      <c r="S392" s="77"/>
      <c r="T392" s="379"/>
      <c r="U392" s="379"/>
      <c r="V392" s="379"/>
      <c r="W392" s="379"/>
      <c r="X392" s="379"/>
      <c r="Y392" s="379"/>
      <c r="Z392" s="379"/>
      <c r="AA392" s="379"/>
      <c r="AB392" s="379"/>
      <c r="AC392" s="379"/>
      <c r="AD392" s="379"/>
      <c r="AE392" s="379"/>
      <c r="AF392" s="379"/>
      <c r="AG392" s="77"/>
      <c r="AH392" s="77"/>
      <c r="AI392" s="286"/>
      <c r="AJ392" s="437"/>
      <c r="AK392" s="437"/>
      <c r="AL392" s="437"/>
      <c r="AM392" s="437"/>
      <c r="AN392" s="437"/>
      <c r="AO392" s="437"/>
      <c r="AP392" s="437"/>
      <c r="AQ392" s="437"/>
      <c r="AR392" s="84"/>
      <c r="AS392" s="84"/>
      <c r="AT392" s="84"/>
      <c r="AU392" s="84"/>
      <c r="AV392" s="84"/>
      <c r="AW392" s="84"/>
      <c r="AX392" s="84"/>
      <c r="AY392" s="84"/>
      <c r="AZ392" s="84"/>
      <c r="BA392" s="84"/>
      <c r="BB392" s="84"/>
      <c r="BC392" s="84"/>
      <c r="BD392" s="84"/>
      <c r="BE392" s="86"/>
      <c r="BF392" s="86"/>
      <c r="BG392" s="86"/>
      <c r="BH392" s="86"/>
      <c r="BI392" s="86"/>
      <c r="BJ392" s="86"/>
      <c r="BK392" s="86"/>
      <c r="BL392" s="86"/>
      <c r="BM392" s="86"/>
      <c r="BN392" s="86"/>
      <c r="BO392" s="86"/>
      <c r="BP392" s="86"/>
      <c r="BQ392" s="86"/>
      <c r="BR392" s="86"/>
      <c r="BS392" s="86"/>
      <c r="BT392" s="86"/>
      <c r="BU392" s="86"/>
      <c r="BV392" s="86"/>
      <c r="BW392" s="86"/>
      <c r="BX392" s="86"/>
      <c r="BY392" s="86"/>
    </row>
    <row r="393" spans="1:77" s="73" customFormat="1" ht="8.25" customHeight="1" hidden="1">
      <c r="A393" s="287"/>
      <c r="B393" s="287"/>
      <c r="C393" s="379"/>
      <c r="D393" s="77"/>
      <c r="E393" s="77"/>
      <c r="F393" s="77"/>
      <c r="G393" s="77"/>
      <c r="H393" s="379"/>
      <c r="I393" s="77"/>
      <c r="J393" s="77"/>
      <c r="K393" s="381"/>
      <c r="L393" s="381"/>
      <c r="M393" s="381"/>
      <c r="N393" s="381"/>
      <c r="O393" s="381"/>
      <c r="P393" s="381"/>
      <c r="Q393" s="77"/>
      <c r="R393" s="77"/>
      <c r="S393" s="77"/>
      <c r="T393" s="379"/>
      <c r="U393" s="379"/>
      <c r="V393" s="379"/>
      <c r="W393" s="379"/>
      <c r="X393" s="379"/>
      <c r="Y393" s="379"/>
      <c r="Z393" s="379"/>
      <c r="AA393" s="379"/>
      <c r="AB393" s="379"/>
      <c r="AC393" s="379"/>
      <c r="AD393" s="379"/>
      <c r="AE393" s="379"/>
      <c r="AF393" s="77"/>
      <c r="AG393" s="77"/>
      <c r="AH393" s="77"/>
      <c r="AI393" s="286"/>
      <c r="AJ393" s="437"/>
      <c r="AK393" s="437"/>
      <c r="AL393" s="437"/>
      <c r="AM393" s="437"/>
      <c r="AN393" s="437"/>
      <c r="AO393" s="437"/>
      <c r="AP393" s="437"/>
      <c r="AQ393" s="437"/>
      <c r="AR393" s="84"/>
      <c r="AS393" s="84"/>
      <c r="AT393" s="84"/>
      <c r="AU393" s="84"/>
      <c r="AV393" s="84"/>
      <c r="AW393" s="84"/>
      <c r="AX393" s="84"/>
      <c r="AY393" s="84"/>
      <c r="AZ393" s="84"/>
      <c r="BA393" s="84"/>
      <c r="BB393" s="84"/>
      <c r="BC393" s="84"/>
      <c r="BD393" s="84"/>
      <c r="BE393" s="86"/>
      <c r="BF393" s="86"/>
      <c r="BG393" s="86"/>
      <c r="BH393" s="86"/>
      <c r="BI393" s="86"/>
      <c r="BJ393" s="86"/>
      <c r="BK393" s="86"/>
      <c r="BL393" s="86"/>
      <c r="BM393" s="86"/>
      <c r="BN393" s="86"/>
      <c r="BO393" s="86"/>
      <c r="BP393" s="86"/>
      <c r="BQ393" s="86"/>
      <c r="BR393" s="86"/>
      <c r="BS393" s="86"/>
      <c r="BT393" s="86"/>
      <c r="BU393" s="86"/>
      <c r="BV393" s="86"/>
      <c r="BW393" s="86"/>
      <c r="BX393" s="86"/>
      <c r="BY393" s="86"/>
    </row>
    <row r="394" spans="1:77" s="73" customFormat="1" ht="8.25" customHeight="1" hidden="1">
      <c r="A394" s="292"/>
      <c r="B394" s="292"/>
      <c r="C394" s="285"/>
      <c r="D394" s="72"/>
      <c r="E394" s="72"/>
      <c r="F394" s="72"/>
      <c r="G394" s="72"/>
      <c r="H394" s="285"/>
      <c r="I394" s="72"/>
      <c r="J394" s="72"/>
      <c r="K394" s="72"/>
      <c r="L394" s="72"/>
      <c r="M394" s="72"/>
      <c r="N394" s="72"/>
      <c r="O394" s="72"/>
      <c r="P394" s="72"/>
      <c r="Q394" s="72"/>
      <c r="R394" s="72"/>
      <c r="S394" s="72"/>
      <c r="T394" s="285"/>
      <c r="U394" s="285"/>
      <c r="V394" s="285"/>
      <c r="W394" s="285"/>
      <c r="X394" s="285"/>
      <c r="Y394" s="285"/>
      <c r="Z394" s="285"/>
      <c r="AA394" s="285"/>
      <c r="AB394" s="285"/>
      <c r="AC394" s="285"/>
      <c r="AD394" s="285"/>
      <c r="AE394" s="285"/>
      <c r="AF394" s="72"/>
      <c r="AG394" s="72"/>
      <c r="AH394" s="72"/>
      <c r="AI394" s="286"/>
      <c r="AJ394" s="437"/>
      <c r="AK394" s="437"/>
      <c r="AL394" s="437"/>
      <c r="AM394" s="437"/>
      <c r="AN394" s="437"/>
      <c r="AO394" s="437"/>
      <c r="AP394" s="437"/>
      <c r="AQ394" s="437"/>
      <c r="AR394" s="84"/>
      <c r="AS394" s="84"/>
      <c r="AT394" s="84"/>
      <c r="AU394" s="84"/>
      <c r="AV394" s="84"/>
      <c r="AW394" s="84"/>
      <c r="AX394" s="84"/>
      <c r="AY394" s="84"/>
      <c r="AZ394" s="84"/>
      <c r="BA394" s="84"/>
      <c r="BB394" s="84"/>
      <c r="BC394" s="84"/>
      <c r="BD394" s="84"/>
      <c r="BE394" s="86"/>
      <c r="BF394" s="86"/>
      <c r="BG394" s="86"/>
      <c r="BH394" s="86"/>
      <c r="BI394" s="86"/>
      <c r="BJ394" s="86"/>
      <c r="BK394" s="86"/>
      <c r="BL394" s="86"/>
      <c r="BM394" s="86"/>
      <c r="BN394" s="86"/>
      <c r="BO394" s="86"/>
      <c r="BP394" s="86"/>
      <c r="BQ394" s="86"/>
      <c r="BR394" s="86"/>
      <c r="BS394" s="86"/>
      <c r="BT394" s="86"/>
      <c r="BU394" s="86"/>
      <c r="BV394" s="86"/>
      <c r="BW394" s="86"/>
      <c r="BX394" s="86"/>
      <c r="BY394" s="86"/>
    </row>
    <row r="395" spans="1:77" s="73" customFormat="1" ht="8.25" customHeight="1" hidden="1">
      <c r="A395" s="292"/>
      <c r="B395" s="292"/>
      <c r="C395" s="285"/>
      <c r="D395" s="72"/>
      <c r="E395" s="72"/>
      <c r="F395" s="72"/>
      <c r="G395" s="72"/>
      <c r="H395" s="72"/>
      <c r="I395" s="72"/>
      <c r="J395" s="72"/>
      <c r="K395" s="72"/>
      <c r="L395" s="72"/>
      <c r="M395" s="72"/>
      <c r="N395" s="72"/>
      <c r="O395" s="72"/>
      <c r="P395" s="72"/>
      <c r="Q395" s="72"/>
      <c r="R395" s="72"/>
      <c r="S395" s="72"/>
      <c r="T395" s="285"/>
      <c r="U395" s="285"/>
      <c r="V395" s="285"/>
      <c r="W395" s="285"/>
      <c r="X395" s="285"/>
      <c r="Y395" s="285"/>
      <c r="Z395" s="285"/>
      <c r="AA395" s="285"/>
      <c r="AB395" s="285"/>
      <c r="AC395" s="285"/>
      <c r="AD395" s="285"/>
      <c r="AE395" s="285"/>
      <c r="AF395" s="72"/>
      <c r="AG395" s="72"/>
      <c r="AH395" s="72"/>
      <c r="AI395" s="286"/>
      <c r="AJ395" s="437"/>
      <c r="AK395" s="437"/>
      <c r="AL395" s="437"/>
      <c r="AM395" s="437"/>
      <c r="AN395" s="437"/>
      <c r="AO395" s="437"/>
      <c r="AP395" s="437"/>
      <c r="AQ395" s="437"/>
      <c r="AR395" s="84"/>
      <c r="AS395" s="84"/>
      <c r="AT395" s="84"/>
      <c r="AU395" s="84"/>
      <c r="AV395" s="84"/>
      <c r="AW395" s="84"/>
      <c r="AX395" s="84"/>
      <c r="AY395" s="84"/>
      <c r="AZ395" s="84"/>
      <c r="BA395" s="84"/>
      <c r="BB395" s="84"/>
      <c r="BC395" s="84"/>
      <c r="BD395" s="84"/>
      <c r="BE395" s="86"/>
      <c r="BF395" s="86"/>
      <c r="BG395" s="86"/>
      <c r="BH395" s="86"/>
      <c r="BI395" s="86"/>
      <c r="BJ395" s="86"/>
      <c r="BK395" s="86"/>
      <c r="BL395" s="86"/>
      <c r="BM395" s="86"/>
      <c r="BN395" s="86"/>
      <c r="BO395" s="86"/>
      <c r="BP395" s="86"/>
      <c r="BQ395" s="86"/>
      <c r="BR395" s="86"/>
      <c r="BS395" s="86"/>
      <c r="BT395" s="86"/>
      <c r="BU395" s="86"/>
      <c r="BV395" s="86"/>
      <c r="BW395" s="86"/>
      <c r="BX395" s="86"/>
      <c r="BY395" s="86"/>
    </row>
    <row r="396" spans="1:77" s="73" customFormat="1" ht="8.25" customHeight="1" hidden="1">
      <c r="A396" s="292"/>
      <c r="B396" s="292"/>
      <c r="C396" s="285"/>
      <c r="D396" s="72"/>
      <c r="E396" s="72"/>
      <c r="F396" s="72"/>
      <c r="G396" s="72"/>
      <c r="H396" s="72">
        <f>IF(U49="!!!","B.1.3.","")</f>
      </c>
      <c r="I396" s="72"/>
      <c r="J396" s="72"/>
      <c r="K396" s="72"/>
      <c r="L396" s="72"/>
      <c r="M396" s="72"/>
      <c r="N396" s="72">
        <f>IF(R101="!!!","C.29.","")</f>
      </c>
      <c r="O396" s="72"/>
      <c r="P396" s="72"/>
      <c r="Q396" s="72"/>
      <c r="R396" s="72"/>
      <c r="S396" s="72"/>
      <c r="T396" s="72">
        <f>IF(P120="!!!","D. - PRZYNAJMNIEJ JEDNO POLE Z CZĘŚCI D.1. - D.4. MUSI ZOSTAĆ WYPEŁNIONE","")</f>
      </c>
      <c r="U396" s="72"/>
      <c r="V396" s="72"/>
      <c r="W396" s="72"/>
      <c r="X396" s="72">
        <f>IF(OR(O300="!!!",F303="!!!",R303="!!!"),"F.190.","")</f>
      </c>
      <c r="Y396" s="72"/>
      <c r="Z396" s="285"/>
      <c r="AA396" s="285"/>
      <c r="AB396" s="285"/>
      <c r="AC396" s="72">
        <f>IF(G306="!!!","G.191.","")</f>
      </c>
      <c r="AD396" s="72"/>
      <c r="AE396" s="285"/>
      <c r="AF396" s="72">
        <f>IF(S317="!!!","H.204.","")</f>
      </c>
      <c r="AG396" s="72"/>
      <c r="AH396" s="72"/>
      <c r="AI396" s="286"/>
      <c r="AJ396" s="437"/>
      <c r="AK396" s="437"/>
      <c r="AL396" s="437"/>
      <c r="AM396" s="437"/>
      <c r="AN396" s="437"/>
      <c r="AO396" s="437"/>
      <c r="AP396" s="437"/>
      <c r="AQ396" s="437"/>
      <c r="AR396" s="84"/>
      <c r="AS396" s="84"/>
      <c r="AT396" s="84"/>
      <c r="AU396" s="84"/>
      <c r="AV396" s="84"/>
      <c r="AW396" s="84"/>
      <c r="AX396" s="84"/>
      <c r="AY396" s="84"/>
      <c r="AZ396" s="84"/>
      <c r="BA396" s="84"/>
      <c r="BB396" s="84"/>
      <c r="BC396" s="84"/>
      <c r="BD396" s="84"/>
      <c r="BE396" s="86"/>
      <c r="BF396" s="86"/>
      <c r="BG396" s="86"/>
      <c r="BH396" s="86"/>
      <c r="BI396" s="86"/>
      <c r="BJ396" s="86"/>
      <c r="BK396" s="86"/>
      <c r="BL396" s="86"/>
      <c r="BM396" s="86"/>
      <c r="BN396" s="86"/>
      <c r="BO396" s="86"/>
      <c r="BP396" s="86"/>
      <c r="BQ396" s="86"/>
      <c r="BR396" s="86"/>
      <c r="BS396" s="86"/>
      <c r="BT396" s="86"/>
      <c r="BU396" s="86"/>
      <c r="BV396" s="86"/>
      <c r="BW396" s="86"/>
      <c r="BX396" s="86"/>
      <c r="BY396" s="86"/>
    </row>
    <row r="397" spans="1:77" s="73" customFormat="1" ht="8.25" customHeight="1" hidden="1">
      <c r="A397" s="292"/>
      <c r="B397" s="292"/>
      <c r="C397" s="285"/>
      <c r="D397" s="72"/>
      <c r="E397" s="72"/>
      <c r="F397" s="72"/>
      <c r="G397" s="72"/>
      <c r="H397" s="72">
        <f>IF(L56="!!!","B.1.4. ","")</f>
      </c>
      <c r="I397" s="72"/>
      <c r="J397" s="72"/>
      <c r="K397" s="72"/>
      <c r="L397" s="72"/>
      <c r="M397" s="72"/>
      <c r="N397" s="72">
        <f>IF(R105="!!!","C.30.","")</f>
      </c>
      <c r="O397" s="72"/>
      <c r="P397" s="72"/>
      <c r="Q397" s="72"/>
      <c r="R397" s="72"/>
      <c r="S397" s="72"/>
      <c r="T397" s="72">
        <f>IF(AC122="!!!","D.1.37.","")</f>
      </c>
      <c r="U397" s="72"/>
      <c r="V397" s="72"/>
      <c r="W397" s="72"/>
      <c r="X397" s="72">
        <f>IF(D279="!!!","E.2.158.","")</f>
      </c>
      <c r="Y397" s="72"/>
      <c r="Z397" s="72"/>
      <c r="AA397" s="72"/>
      <c r="AB397" s="72"/>
      <c r="AC397" s="72">
        <f>IF(U306="!!!","G.192.","")</f>
      </c>
      <c r="AD397" s="72"/>
      <c r="AE397" s="285"/>
      <c r="AF397" s="72">
        <f>IF(J319="!!!","H.206.","")</f>
      </c>
      <c r="AG397" s="72"/>
      <c r="AH397" s="72"/>
      <c r="AI397" s="286"/>
      <c r="AJ397" s="437"/>
      <c r="AK397" s="437"/>
      <c r="AL397" s="437"/>
      <c r="AM397" s="437"/>
      <c r="AN397" s="437"/>
      <c r="AO397" s="437"/>
      <c r="AP397" s="437"/>
      <c r="AQ397" s="437"/>
      <c r="AR397" s="84"/>
      <c r="AS397" s="84"/>
      <c r="AT397" s="84"/>
      <c r="AU397" s="84"/>
      <c r="AV397" s="84"/>
      <c r="AW397" s="84"/>
      <c r="AX397" s="84"/>
      <c r="AY397" s="84"/>
      <c r="AZ397" s="84"/>
      <c r="BA397" s="84"/>
      <c r="BB397" s="84"/>
      <c r="BC397" s="84"/>
      <c r="BD397" s="84"/>
      <c r="BE397" s="86"/>
      <c r="BF397" s="86"/>
      <c r="BG397" s="86"/>
      <c r="BH397" s="86"/>
      <c r="BI397" s="86"/>
      <c r="BJ397" s="86"/>
      <c r="BK397" s="86"/>
      <c r="BL397" s="86"/>
      <c r="BM397" s="86"/>
      <c r="BN397" s="86"/>
      <c r="BO397" s="86"/>
      <c r="BP397" s="86"/>
      <c r="BQ397" s="86"/>
      <c r="BR397" s="86"/>
      <c r="BS397" s="86"/>
      <c r="BT397" s="86"/>
      <c r="BU397" s="86"/>
      <c r="BV397" s="86"/>
      <c r="BW397" s="86"/>
      <c r="BX397" s="86"/>
      <c r="BY397" s="86"/>
    </row>
    <row r="398" spans="1:77" s="73" customFormat="1" ht="8.25" customHeight="1" hidden="1">
      <c r="A398" s="292"/>
      <c r="B398" s="292"/>
      <c r="C398" s="285"/>
      <c r="D398" s="72"/>
      <c r="E398" s="72"/>
      <c r="F398" s="72"/>
      <c r="G398" s="72"/>
      <c r="H398" s="72">
        <f>IF(Q58="!!!","B.1.5.","")</f>
      </c>
      <c r="I398" s="72"/>
      <c r="J398" s="72"/>
      <c r="K398" s="72"/>
      <c r="L398" s="72"/>
      <c r="M398" s="72"/>
      <c r="N398" s="72">
        <f>IF(R114="!!!","C.31.","")</f>
      </c>
      <c r="O398" s="72"/>
      <c r="P398" s="72"/>
      <c r="Q398" s="72"/>
      <c r="R398" s="72"/>
      <c r="S398" s="72"/>
      <c r="T398" s="72">
        <f>IF(AC125="!!!","D.1.40.","")</f>
      </c>
      <c r="U398" s="72"/>
      <c r="V398" s="72"/>
      <c r="W398" s="72"/>
      <c r="X398" s="72">
        <f>IF(V278="!!!","E.2.159.","")</f>
      </c>
      <c r="Y398" s="72"/>
      <c r="Z398" s="72"/>
      <c r="AA398" s="72"/>
      <c r="AB398" s="72"/>
      <c r="AC398" s="72">
        <f>IF(AC306="!!!","G.193.","")</f>
      </c>
      <c r="AD398" s="72"/>
      <c r="AE398" s="285"/>
      <c r="AF398" s="72"/>
      <c r="AG398" s="72"/>
      <c r="AH398" s="72"/>
      <c r="AI398" s="286"/>
      <c r="AJ398" s="437"/>
      <c r="AK398" s="437"/>
      <c r="AL398" s="437"/>
      <c r="AM398" s="437"/>
      <c r="AN398" s="437"/>
      <c r="AO398" s="437"/>
      <c r="AP398" s="437"/>
      <c r="AQ398" s="437"/>
      <c r="AR398" s="84"/>
      <c r="AS398" s="84"/>
      <c r="AT398" s="84"/>
      <c r="AU398" s="84"/>
      <c r="AV398" s="84"/>
      <c r="AW398" s="84"/>
      <c r="AX398" s="84"/>
      <c r="AY398" s="84"/>
      <c r="AZ398" s="84"/>
      <c r="BA398" s="84"/>
      <c r="BB398" s="84"/>
      <c r="BC398" s="84"/>
      <c r="BD398" s="84"/>
      <c r="BE398" s="86"/>
      <c r="BF398" s="86"/>
      <c r="BG398" s="86"/>
      <c r="BH398" s="86"/>
      <c r="BI398" s="86"/>
      <c r="BJ398" s="86"/>
      <c r="BK398" s="86"/>
      <c r="BL398" s="86"/>
      <c r="BM398" s="86"/>
      <c r="BN398" s="86"/>
      <c r="BO398" s="86"/>
      <c r="BP398" s="86"/>
      <c r="BQ398" s="86"/>
      <c r="BR398" s="86"/>
      <c r="BS398" s="86"/>
      <c r="BT398" s="86"/>
      <c r="BU398" s="86"/>
      <c r="BV398" s="86"/>
      <c r="BW398" s="86"/>
      <c r="BX398" s="86"/>
      <c r="BY398" s="86"/>
    </row>
    <row r="399" spans="1:77" s="73" customFormat="1" ht="8.25" customHeight="1" hidden="1">
      <c r="A399" s="292"/>
      <c r="B399" s="292"/>
      <c r="C399" s="285"/>
      <c r="D399" s="72"/>
      <c r="E399" s="72"/>
      <c r="F399" s="72"/>
      <c r="G399" s="72"/>
      <c r="H399" s="72">
        <f>IF(K60="!!!","B.1.6.","")</f>
      </c>
      <c r="I399" s="72"/>
      <c r="J399" s="72"/>
      <c r="K399" s="72"/>
      <c r="L399" s="72"/>
      <c r="M399" s="72"/>
      <c r="N399" s="72">
        <f>IF(S116="!!!","C.32.","")</f>
      </c>
      <c r="O399" s="72"/>
      <c r="P399" s="72"/>
      <c r="Q399" s="72"/>
      <c r="R399" s="72"/>
      <c r="S399" s="72"/>
      <c r="T399" s="72">
        <f>IF(AC127="!!!","D.1.43.","")</f>
      </c>
      <c r="U399" s="72"/>
      <c r="V399" s="72"/>
      <c r="W399" s="72"/>
      <c r="X399" s="72">
        <f>IF(Z278="!!!","E.2.160.","")</f>
      </c>
      <c r="Y399" s="72"/>
      <c r="Z399" s="72"/>
      <c r="AA399" s="72"/>
      <c r="AB399" s="72"/>
      <c r="AC399" s="72">
        <f>IF(H308="!!!","G.194.","")</f>
      </c>
      <c r="AD399" s="72"/>
      <c r="AE399" s="285"/>
      <c r="AF399" s="72"/>
      <c r="AG399" s="72"/>
      <c r="AH399" s="72"/>
      <c r="AI399" s="286"/>
      <c r="AJ399" s="437"/>
      <c r="AK399" s="437"/>
      <c r="AL399" s="437"/>
      <c r="AM399" s="437"/>
      <c r="AN399" s="437"/>
      <c r="AO399" s="437"/>
      <c r="AP399" s="437"/>
      <c r="AQ399" s="437"/>
      <c r="AR399" s="84"/>
      <c r="AS399" s="84"/>
      <c r="AT399" s="84"/>
      <c r="AU399" s="84"/>
      <c r="AV399" s="84"/>
      <c r="AW399" s="84"/>
      <c r="AX399" s="84"/>
      <c r="AY399" s="84"/>
      <c r="AZ399" s="84"/>
      <c r="BA399" s="84"/>
      <c r="BB399" s="84"/>
      <c r="BC399" s="84"/>
      <c r="BD399" s="84"/>
      <c r="BE399" s="86"/>
      <c r="BF399" s="86"/>
      <c r="BG399" s="86"/>
      <c r="BH399" s="86"/>
      <c r="BI399" s="86"/>
      <c r="BJ399" s="86"/>
      <c r="BK399" s="86"/>
      <c r="BL399" s="86"/>
      <c r="BM399" s="86"/>
      <c r="BN399" s="86"/>
      <c r="BO399" s="86"/>
      <c r="BP399" s="86"/>
      <c r="BQ399" s="86"/>
      <c r="BR399" s="86"/>
      <c r="BS399" s="86"/>
      <c r="BT399" s="86"/>
      <c r="BU399" s="86"/>
      <c r="BV399" s="86"/>
      <c r="BW399" s="86"/>
      <c r="BX399" s="86"/>
      <c r="BY399" s="86"/>
    </row>
    <row r="400" spans="1:77" s="73" customFormat="1" ht="8.25" customHeight="1" hidden="1">
      <c r="A400" s="292"/>
      <c r="B400" s="292"/>
      <c r="C400" s="285"/>
      <c r="D400" s="72"/>
      <c r="E400" s="72"/>
      <c r="F400" s="72"/>
      <c r="G400" s="72"/>
      <c r="H400" s="72">
        <f>IF(Z60="!!!","B.1.7.","")</f>
      </c>
      <c r="I400" s="72"/>
      <c r="J400" s="72"/>
      <c r="K400" s="72"/>
      <c r="L400" s="72"/>
      <c r="M400" s="72"/>
      <c r="N400" s="72">
        <f>IF(AA116="!!!","C.33.","")</f>
      </c>
      <c r="O400" s="72"/>
      <c r="P400" s="72"/>
      <c r="Q400" s="72"/>
      <c r="R400" s="72"/>
      <c r="S400" s="72"/>
      <c r="T400" s="72">
        <f>IF(AC129="!!!","D.1.46.","")</f>
      </c>
      <c r="U400" s="72"/>
      <c r="V400" s="72"/>
      <c r="W400" s="72"/>
      <c r="X400" s="72">
        <f>IF(AD278="!!!","E.2.161.","")</f>
      </c>
      <c r="Y400" s="72"/>
      <c r="Z400" s="72"/>
      <c r="AA400" s="72"/>
      <c r="AB400" s="72"/>
      <c r="AC400" s="72">
        <f>IF(S308="!!!","G.195.","")</f>
      </c>
      <c r="AD400" s="72"/>
      <c r="AE400" s="285"/>
      <c r="AF400" s="72"/>
      <c r="AG400" s="72"/>
      <c r="AH400" s="72"/>
      <c r="AI400" s="286"/>
      <c r="AJ400" s="437"/>
      <c r="AK400" s="437"/>
      <c r="AL400" s="437"/>
      <c r="AM400" s="437"/>
      <c r="AN400" s="437"/>
      <c r="AO400" s="437"/>
      <c r="AP400" s="437"/>
      <c r="AQ400" s="437"/>
      <c r="AR400" s="84"/>
      <c r="AS400" s="84"/>
      <c r="AT400" s="84"/>
      <c r="AU400" s="84"/>
      <c r="AV400" s="84"/>
      <c r="AW400" s="84"/>
      <c r="AX400" s="84"/>
      <c r="AY400" s="84"/>
      <c r="AZ400" s="84"/>
      <c r="BA400" s="84"/>
      <c r="BB400" s="84"/>
      <c r="BC400" s="84"/>
      <c r="BD400" s="84"/>
      <c r="BE400" s="86"/>
      <c r="BF400" s="86"/>
      <c r="BG400" s="86"/>
      <c r="BH400" s="86"/>
      <c r="BI400" s="86"/>
      <c r="BJ400" s="86"/>
      <c r="BK400" s="86"/>
      <c r="BL400" s="86"/>
      <c r="BM400" s="86"/>
      <c r="BN400" s="86"/>
      <c r="BO400" s="86"/>
      <c r="BP400" s="86"/>
      <c r="BQ400" s="86"/>
      <c r="BR400" s="86"/>
      <c r="BS400" s="86"/>
      <c r="BT400" s="86"/>
      <c r="BU400" s="86"/>
      <c r="BV400" s="86"/>
      <c r="BW400" s="86"/>
      <c r="BX400" s="86"/>
      <c r="BY400" s="86"/>
    </row>
    <row r="401" spans="1:77" s="73" customFormat="1" ht="8.25" customHeight="1" hidden="1">
      <c r="A401" s="292"/>
      <c r="B401" s="292"/>
      <c r="C401" s="285"/>
      <c r="D401" s="72"/>
      <c r="E401" s="72"/>
      <c r="F401" s="72"/>
      <c r="G401" s="72"/>
      <c r="H401" s="72">
        <f>IF(I67="!!!","B.1.8.","")</f>
      </c>
      <c r="I401" s="72"/>
      <c r="J401" s="72"/>
      <c r="K401" s="72"/>
      <c r="L401" s="72"/>
      <c r="M401" s="72"/>
      <c r="N401" s="72">
        <f>IF(AE116="!!!","C.34.","")</f>
      </c>
      <c r="O401" s="72"/>
      <c r="P401" s="72"/>
      <c r="Q401" s="72"/>
      <c r="R401" s="72"/>
      <c r="S401" s="72"/>
      <c r="T401" s="72">
        <f>IF(AC135="!!!","D.1.49.","")</f>
      </c>
      <c r="U401" s="72"/>
      <c r="V401" s="72"/>
      <c r="W401" s="72"/>
      <c r="X401" s="72">
        <f>IF(AH278="!!!","E.2.162.","")</f>
      </c>
      <c r="Y401" s="72"/>
      <c r="Z401" s="72"/>
      <c r="AA401" s="72"/>
      <c r="AB401" s="72"/>
      <c r="AC401" s="72">
        <f>IF(AC308="!!!","G.196.","")</f>
      </c>
      <c r="AD401" s="72"/>
      <c r="AE401" s="285"/>
      <c r="AF401" s="72"/>
      <c r="AG401" s="72"/>
      <c r="AH401" s="72"/>
      <c r="AI401" s="286"/>
      <c r="AJ401" s="437"/>
      <c r="AK401" s="437"/>
      <c r="AL401" s="437"/>
      <c r="AM401" s="437"/>
      <c r="AN401" s="437"/>
      <c r="AO401" s="437"/>
      <c r="AP401" s="437"/>
      <c r="AQ401" s="437"/>
      <c r="AR401" s="84"/>
      <c r="AS401" s="84"/>
      <c r="AT401" s="84"/>
      <c r="AU401" s="84"/>
      <c r="AV401" s="84"/>
      <c r="AW401" s="84"/>
      <c r="AX401" s="84"/>
      <c r="AY401" s="84"/>
      <c r="AZ401" s="84"/>
      <c r="BA401" s="84"/>
      <c r="BB401" s="84"/>
      <c r="BC401" s="84"/>
      <c r="BD401" s="84"/>
      <c r="BE401" s="86"/>
      <c r="BF401" s="86"/>
      <c r="BG401" s="86"/>
      <c r="BH401" s="86"/>
      <c r="BI401" s="86"/>
      <c r="BJ401" s="86"/>
      <c r="BK401" s="86"/>
      <c r="BL401" s="86"/>
      <c r="BM401" s="86"/>
      <c r="BN401" s="86"/>
      <c r="BO401" s="86"/>
      <c r="BP401" s="86"/>
      <c r="BQ401" s="86"/>
      <c r="BR401" s="86"/>
      <c r="BS401" s="86"/>
      <c r="BT401" s="86"/>
      <c r="BU401" s="86"/>
      <c r="BV401" s="86"/>
      <c r="BW401" s="86"/>
      <c r="BX401" s="86"/>
      <c r="BY401" s="86"/>
    </row>
    <row r="402" spans="1:77" s="73" customFormat="1" ht="8.25" customHeight="1" hidden="1">
      <c r="A402" s="292"/>
      <c r="B402" s="292"/>
      <c r="C402" s="285"/>
      <c r="D402" s="72"/>
      <c r="E402" s="72"/>
      <c r="F402" s="72"/>
      <c r="G402" s="72"/>
      <c r="H402" s="72">
        <f>IF(T67="!!!","B.1.9.","")</f>
      </c>
      <c r="I402" s="72"/>
      <c r="J402" s="72"/>
      <c r="K402" s="72"/>
      <c r="L402" s="72"/>
      <c r="M402" s="72"/>
      <c r="N402" s="72"/>
      <c r="O402" s="72"/>
      <c r="P402" s="72"/>
      <c r="Q402" s="72"/>
      <c r="R402" s="72"/>
      <c r="S402" s="72"/>
      <c r="T402" s="72">
        <f>IF(AC138="!!!","D.1.52.","")</f>
      </c>
      <c r="U402" s="72"/>
      <c r="V402" s="72"/>
      <c r="W402" s="72"/>
      <c r="X402" s="72">
        <f>IF(F280="!!!","E.2.163.","")</f>
      </c>
      <c r="Y402" s="72"/>
      <c r="Z402" s="72"/>
      <c r="AA402" s="72"/>
      <c r="AB402" s="72"/>
      <c r="AC402" s="72">
        <f>IF(AH308="!!!","G.197.","")</f>
      </c>
      <c r="AD402" s="72"/>
      <c r="AE402" s="285"/>
      <c r="AF402" s="72"/>
      <c r="AG402" s="72"/>
      <c r="AH402" s="72"/>
      <c r="AI402" s="286"/>
      <c r="AJ402" s="437"/>
      <c r="AK402" s="437"/>
      <c r="AL402" s="437"/>
      <c r="AM402" s="437"/>
      <c r="AN402" s="437"/>
      <c r="AO402" s="437"/>
      <c r="AP402" s="437"/>
      <c r="AQ402" s="437"/>
      <c r="AR402" s="84"/>
      <c r="AS402" s="84"/>
      <c r="AT402" s="84"/>
      <c r="AU402" s="84"/>
      <c r="AV402" s="84"/>
      <c r="AW402" s="84"/>
      <c r="AX402" s="84"/>
      <c r="AY402" s="84"/>
      <c r="AZ402" s="84"/>
      <c r="BA402" s="84"/>
      <c r="BB402" s="84"/>
      <c r="BC402" s="84"/>
      <c r="BD402" s="84"/>
      <c r="BE402" s="86"/>
      <c r="BF402" s="86"/>
      <c r="BG402" s="86"/>
      <c r="BH402" s="86"/>
      <c r="BI402" s="86"/>
      <c r="BJ402" s="86"/>
      <c r="BK402" s="86"/>
      <c r="BL402" s="86"/>
      <c r="BM402" s="86"/>
      <c r="BN402" s="86"/>
      <c r="BO402" s="86"/>
      <c r="BP402" s="86"/>
      <c r="BQ402" s="86"/>
      <c r="BR402" s="86"/>
      <c r="BS402" s="86"/>
      <c r="BT402" s="86"/>
      <c r="BU402" s="86"/>
      <c r="BV402" s="86"/>
      <c r="BW402" s="86"/>
      <c r="BX402" s="86"/>
      <c r="BY402" s="86"/>
    </row>
    <row r="403" spans="1:77" s="73" customFormat="1" ht="8.25" customHeight="1" hidden="1">
      <c r="A403" s="292"/>
      <c r="B403" s="292"/>
      <c r="C403" s="285"/>
      <c r="D403" s="72"/>
      <c r="E403" s="72"/>
      <c r="F403" s="72"/>
      <c r="G403" s="72"/>
      <c r="H403" s="72">
        <f>IF(AD67="!!!","B.1.10.","")</f>
      </c>
      <c r="I403" s="72"/>
      <c r="J403" s="72"/>
      <c r="K403" s="72"/>
      <c r="L403" s="72"/>
      <c r="M403" s="72"/>
      <c r="N403" s="72"/>
      <c r="O403" s="72"/>
      <c r="P403" s="72"/>
      <c r="Q403" s="72"/>
      <c r="R403" s="72"/>
      <c r="S403" s="72"/>
      <c r="T403" s="72"/>
      <c r="U403" s="72"/>
      <c r="V403" s="72"/>
      <c r="W403" s="72"/>
      <c r="X403" s="72">
        <f>IF(V280="!!!","E.2.164.","")</f>
      </c>
      <c r="Y403" s="72"/>
      <c r="Z403" s="72"/>
      <c r="AA403" s="72"/>
      <c r="AB403" s="72"/>
      <c r="AC403" s="72">
        <f>IF(I310="!!!","G.198.","")</f>
      </c>
      <c r="AD403" s="72"/>
      <c r="AE403" s="285"/>
      <c r="AF403" s="72"/>
      <c r="AG403" s="72"/>
      <c r="AH403" s="72"/>
      <c r="AI403" s="286"/>
      <c r="AJ403" s="437"/>
      <c r="AK403" s="437"/>
      <c r="AL403" s="437"/>
      <c r="AM403" s="437"/>
      <c r="AN403" s="437"/>
      <c r="AO403" s="437"/>
      <c r="AP403" s="437"/>
      <c r="AQ403" s="437"/>
      <c r="AR403" s="84"/>
      <c r="AS403" s="84"/>
      <c r="AT403" s="84"/>
      <c r="AU403" s="84"/>
      <c r="AV403" s="84"/>
      <c r="AW403" s="84"/>
      <c r="AX403" s="84"/>
      <c r="AY403" s="84"/>
      <c r="AZ403" s="84"/>
      <c r="BA403" s="84"/>
      <c r="BB403" s="84"/>
      <c r="BC403" s="84"/>
      <c r="BD403" s="84"/>
      <c r="BE403" s="86"/>
      <c r="BF403" s="86"/>
      <c r="BG403" s="86"/>
      <c r="BH403" s="86"/>
      <c r="BI403" s="86"/>
      <c r="BJ403" s="86"/>
      <c r="BK403" s="86"/>
      <c r="BL403" s="86"/>
      <c r="BM403" s="86"/>
      <c r="BN403" s="86"/>
      <c r="BO403" s="86"/>
      <c r="BP403" s="86"/>
      <c r="BQ403" s="86"/>
      <c r="BR403" s="86"/>
      <c r="BS403" s="86"/>
      <c r="BT403" s="86"/>
      <c r="BU403" s="86"/>
      <c r="BV403" s="86"/>
      <c r="BW403" s="86"/>
      <c r="BX403" s="86"/>
      <c r="BY403" s="86"/>
    </row>
    <row r="404" spans="1:77" s="73" customFormat="1" ht="8.25" customHeight="1" hidden="1">
      <c r="A404" s="292"/>
      <c r="B404" s="292"/>
      <c r="C404" s="285"/>
      <c r="D404" s="72"/>
      <c r="E404" s="72"/>
      <c r="F404" s="72"/>
      <c r="G404" s="72"/>
      <c r="H404" s="72">
        <f>IF(M72="!!!","B.2.11.","")</f>
      </c>
      <c r="I404" s="72"/>
      <c r="J404" s="72"/>
      <c r="K404" s="72"/>
      <c r="L404" s="72"/>
      <c r="M404" s="72"/>
      <c r="N404" s="72"/>
      <c r="O404" s="72"/>
      <c r="P404" s="72"/>
      <c r="Q404" s="72"/>
      <c r="R404" s="72"/>
      <c r="S404" s="72"/>
      <c r="T404" s="72">
        <f>IF(AE144="!!!","D.2.56.","")</f>
      </c>
      <c r="U404" s="72"/>
      <c r="V404" s="72"/>
      <c r="W404" s="72"/>
      <c r="X404" s="72">
        <f>IF(Z280="!!!","E.2.165.","")</f>
      </c>
      <c r="Y404" s="72"/>
      <c r="Z404" s="72"/>
      <c r="AA404" s="72"/>
      <c r="AB404" s="72"/>
      <c r="AC404" s="72">
        <f>IF(U310="!!!","G.199.","")</f>
      </c>
      <c r="AD404" s="72"/>
      <c r="AE404" s="285"/>
      <c r="AF404" s="72"/>
      <c r="AG404" s="72"/>
      <c r="AH404" s="72"/>
      <c r="AI404" s="286"/>
      <c r="AJ404" s="437"/>
      <c r="AK404" s="437"/>
      <c r="AL404" s="437"/>
      <c r="AM404" s="437"/>
      <c r="AN404" s="437"/>
      <c r="AO404" s="437"/>
      <c r="AP404" s="437"/>
      <c r="AQ404" s="437"/>
      <c r="AR404" s="84"/>
      <c r="AS404" s="84"/>
      <c r="AT404" s="84"/>
      <c r="AU404" s="84"/>
      <c r="AV404" s="84"/>
      <c r="AW404" s="84"/>
      <c r="AX404" s="84"/>
      <c r="AY404" s="84"/>
      <c r="AZ404" s="84"/>
      <c r="BA404" s="84"/>
      <c r="BB404" s="84"/>
      <c r="BC404" s="84"/>
      <c r="BD404" s="84"/>
      <c r="BE404" s="86"/>
      <c r="BF404" s="86"/>
      <c r="BG404" s="86"/>
      <c r="BH404" s="86"/>
      <c r="BI404" s="86"/>
      <c r="BJ404" s="86"/>
      <c r="BK404" s="86"/>
      <c r="BL404" s="86"/>
      <c r="BM404" s="86"/>
      <c r="BN404" s="86"/>
      <c r="BO404" s="86"/>
      <c r="BP404" s="86"/>
      <c r="BQ404" s="86"/>
      <c r="BR404" s="86"/>
      <c r="BS404" s="86"/>
      <c r="BT404" s="86"/>
      <c r="BU404" s="86"/>
      <c r="BV404" s="86"/>
      <c r="BW404" s="86"/>
      <c r="BX404" s="86"/>
      <c r="BY404" s="86"/>
    </row>
    <row r="405" spans="1:77" s="73" customFormat="1" ht="8.25" customHeight="1" hidden="1">
      <c r="A405" s="292"/>
      <c r="B405" s="292"/>
      <c r="C405" s="382"/>
      <c r="D405" s="286"/>
      <c r="E405" s="286"/>
      <c r="F405" s="286"/>
      <c r="G405" s="286"/>
      <c r="H405" s="72">
        <f>IF(N74="!!!","B.2.12.","")</f>
      </c>
      <c r="I405" s="286"/>
      <c r="J405" s="286"/>
      <c r="K405" s="286"/>
      <c r="L405" s="286"/>
      <c r="M405" s="286"/>
      <c r="N405" s="286"/>
      <c r="O405" s="286"/>
      <c r="P405" s="286"/>
      <c r="Q405" s="286"/>
      <c r="R405" s="286"/>
      <c r="S405" s="286"/>
      <c r="T405" s="72">
        <f>IF(AE146="!!!","D.2.60.","")</f>
      </c>
      <c r="U405" s="72"/>
      <c r="V405" s="72"/>
      <c r="W405" s="72"/>
      <c r="X405" s="72">
        <f>IF(AD280="!!!","E.2.166.","")</f>
      </c>
      <c r="Y405" s="72"/>
      <c r="Z405" s="72"/>
      <c r="AA405" s="72"/>
      <c r="AB405" s="72"/>
      <c r="AC405" s="72">
        <f>IF(AC310="!!!","G.200.","")</f>
      </c>
      <c r="AD405" s="72"/>
      <c r="AE405" s="285"/>
      <c r="AF405" s="72"/>
      <c r="AG405" s="72"/>
      <c r="AH405" s="286"/>
      <c r="AI405" s="286"/>
      <c r="AJ405" s="437"/>
      <c r="AK405" s="437"/>
      <c r="AL405" s="437"/>
      <c r="AM405" s="437"/>
      <c r="AN405" s="437"/>
      <c r="AO405" s="437"/>
      <c r="AP405" s="437"/>
      <c r="AQ405" s="437"/>
      <c r="AR405" s="84"/>
      <c r="AS405" s="84"/>
      <c r="AT405" s="84"/>
      <c r="AU405" s="84"/>
      <c r="AV405" s="84"/>
      <c r="AW405" s="84"/>
      <c r="AX405" s="84"/>
      <c r="AY405" s="84"/>
      <c r="AZ405" s="84"/>
      <c r="BA405" s="84"/>
      <c r="BB405" s="84"/>
      <c r="BC405" s="84"/>
      <c r="BD405" s="84"/>
      <c r="BE405" s="86"/>
      <c r="BF405" s="86"/>
      <c r="BG405" s="86"/>
      <c r="BH405" s="86"/>
      <c r="BI405" s="86"/>
      <c r="BJ405" s="86"/>
      <c r="BK405" s="86"/>
      <c r="BL405" s="86"/>
      <c r="BM405" s="86"/>
      <c r="BN405" s="86"/>
      <c r="BO405" s="86"/>
      <c r="BP405" s="86"/>
      <c r="BQ405" s="86"/>
      <c r="BR405" s="86"/>
      <c r="BS405" s="86"/>
      <c r="BT405" s="86"/>
      <c r="BU405" s="86"/>
      <c r="BV405" s="86"/>
      <c r="BW405" s="86"/>
      <c r="BX405" s="86"/>
      <c r="BY405" s="86"/>
    </row>
    <row r="406" spans="1:77" s="73" customFormat="1" ht="8.25" customHeight="1" hidden="1">
      <c r="A406" s="292"/>
      <c r="B406" s="292"/>
      <c r="C406" s="382"/>
      <c r="D406" s="286"/>
      <c r="E406" s="286"/>
      <c r="F406" s="286"/>
      <c r="G406" s="286"/>
      <c r="H406" s="72">
        <f>IF(O76="!!!","B.2.13.","")</f>
      </c>
      <c r="I406" s="286"/>
      <c r="J406" s="286"/>
      <c r="K406" s="286"/>
      <c r="L406" s="286"/>
      <c r="M406" s="286"/>
      <c r="N406" s="286"/>
      <c r="O406" s="286"/>
      <c r="P406" s="286"/>
      <c r="Q406" s="286"/>
      <c r="R406" s="286"/>
      <c r="S406" s="286"/>
      <c r="T406" s="72"/>
      <c r="U406" s="72"/>
      <c r="V406" s="72"/>
      <c r="W406" s="72"/>
      <c r="X406" s="72">
        <f>IF(AH280="!!!","E.2.167.","")</f>
      </c>
      <c r="Y406" s="72"/>
      <c r="Z406" s="72"/>
      <c r="AA406" s="72"/>
      <c r="AB406" s="72"/>
      <c r="AC406" s="72">
        <f>IF(H312="!!!","G.201.","")</f>
      </c>
      <c r="AD406" s="72"/>
      <c r="AE406" s="285"/>
      <c r="AF406" s="72"/>
      <c r="AG406" s="72"/>
      <c r="AH406" s="286"/>
      <c r="AI406" s="286"/>
      <c r="AJ406" s="437"/>
      <c r="AK406" s="437"/>
      <c r="AL406" s="437"/>
      <c r="AM406" s="437"/>
      <c r="AN406" s="437"/>
      <c r="AO406" s="437"/>
      <c r="AP406" s="437"/>
      <c r="AQ406" s="437"/>
      <c r="AR406" s="84"/>
      <c r="AS406" s="84"/>
      <c r="AT406" s="84"/>
      <c r="AU406" s="84"/>
      <c r="AV406" s="84"/>
      <c r="AW406" s="84"/>
      <c r="AX406" s="84"/>
      <c r="AY406" s="84"/>
      <c r="AZ406" s="84"/>
      <c r="BA406" s="84"/>
      <c r="BB406" s="84"/>
      <c r="BC406" s="84"/>
      <c r="BD406" s="84"/>
      <c r="BE406" s="86"/>
      <c r="BF406" s="86"/>
      <c r="BG406" s="86"/>
      <c r="BH406" s="86"/>
      <c r="BI406" s="86"/>
      <c r="BJ406" s="86"/>
      <c r="BK406" s="86"/>
      <c r="BL406" s="86"/>
      <c r="BM406" s="86"/>
      <c r="BN406" s="86"/>
      <c r="BO406" s="86"/>
      <c r="BP406" s="86"/>
      <c r="BQ406" s="86"/>
      <c r="BR406" s="86"/>
      <c r="BS406" s="86"/>
      <c r="BT406" s="86"/>
      <c r="BU406" s="86"/>
      <c r="BV406" s="86"/>
      <c r="BW406" s="86"/>
      <c r="BX406" s="86"/>
      <c r="BY406" s="86"/>
    </row>
    <row r="407" spans="1:77" s="73" customFormat="1" ht="8.25" customHeight="1" hidden="1">
      <c r="A407" s="292"/>
      <c r="B407" s="292"/>
      <c r="C407" s="382"/>
      <c r="D407" s="286"/>
      <c r="E407" s="286"/>
      <c r="F407" s="286"/>
      <c r="G407" s="286"/>
      <c r="H407" s="72">
        <f>IF(Z76="!!!","B.2.14.","")</f>
      </c>
      <c r="I407" s="286"/>
      <c r="J407" s="286"/>
      <c r="K407" s="286"/>
      <c r="L407" s="286"/>
      <c r="M407" s="286"/>
      <c r="N407" s="286"/>
      <c r="O407" s="286"/>
      <c r="P407" s="286"/>
      <c r="Q407" s="286"/>
      <c r="R407" s="286"/>
      <c r="S407" s="286"/>
      <c r="T407" s="72">
        <f>IF(AE149="!!!","D.2.64.","")</f>
      </c>
      <c r="U407" s="72"/>
      <c r="V407" s="72"/>
      <c r="W407" s="72"/>
      <c r="X407" s="72">
        <f>IF(V282="!!!","E.2.169.","")</f>
      </c>
      <c r="Y407" s="72"/>
      <c r="Z407" s="72"/>
      <c r="AA407" s="72"/>
      <c r="AB407" s="72"/>
      <c r="AC407" s="72">
        <f>IF(S312="!!!","G.202.","")</f>
      </c>
      <c r="AD407" s="72"/>
      <c r="AE407" s="285"/>
      <c r="AF407" s="72"/>
      <c r="AG407" s="72"/>
      <c r="AH407" s="286"/>
      <c r="AI407" s="286"/>
      <c r="AJ407" s="437"/>
      <c r="AK407" s="437"/>
      <c r="AL407" s="437"/>
      <c r="AM407" s="437"/>
      <c r="AN407" s="437"/>
      <c r="AO407" s="437"/>
      <c r="AP407" s="437"/>
      <c r="AQ407" s="437"/>
      <c r="AR407" s="84"/>
      <c r="AS407" s="84"/>
      <c r="AT407" s="84"/>
      <c r="AU407" s="84"/>
      <c r="AV407" s="84"/>
      <c r="AW407" s="84"/>
      <c r="AX407" s="84"/>
      <c r="AY407" s="84"/>
      <c r="AZ407" s="84"/>
      <c r="BA407" s="84"/>
      <c r="BB407" s="84"/>
      <c r="BC407" s="84"/>
      <c r="BD407" s="84"/>
      <c r="BE407" s="86"/>
      <c r="BF407" s="86"/>
      <c r="BG407" s="86"/>
      <c r="BH407" s="86"/>
      <c r="BI407" s="86"/>
      <c r="BJ407" s="86"/>
      <c r="BK407" s="86"/>
      <c r="BL407" s="86"/>
      <c r="BM407" s="86"/>
      <c r="BN407" s="86"/>
      <c r="BO407" s="86"/>
      <c r="BP407" s="86"/>
      <c r="BQ407" s="86"/>
      <c r="BR407" s="86"/>
      <c r="BS407" s="86"/>
      <c r="BT407" s="86"/>
      <c r="BU407" s="86"/>
      <c r="BV407" s="86"/>
      <c r="BW407" s="86"/>
      <c r="BX407" s="86"/>
      <c r="BY407" s="86"/>
    </row>
    <row r="408" spans="1:77" s="73" customFormat="1" ht="8.25" customHeight="1" hidden="1">
      <c r="A408" s="292"/>
      <c r="B408" s="292"/>
      <c r="C408" s="382"/>
      <c r="D408" s="286"/>
      <c r="E408" s="286"/>
      <c r="F408" s="286"/>
      <c r="G408" s="286"/>
      <c r="H408" s="72">
        <f>IF(AH78="!!!","B.2.15.","")</f>
      </c>
      <c r="I408" s="286"/>
      <c r="J408" s="286"/>
      <c r="K408" s="286"/>
      <c r="L408" s="286"/>
      <c r="M408" s="286"/>
      <c r="N408" s="286"/>
      <c r="O408" s="286"/>
      <c r="P408" s="286"/>
      <c r="Q408" s="286"/>
      <c r="R408" s="286"/>
      <c r="S408" s="286"/>
      <c r="T408" s="72">
        <f>IF(AE151="!!!","D.2.68.","")</f>
      </c>
      <c r="U408" s="72"/>
      <c r="V408" s="72"/>
      <c r="W408" s="72"/>
      <c r="X408" s="72">
        <f>IF(F282="!!!","E.2.168.","")</f>
      </c>
      <c r="Y408" s="72"/>
      <c r="Z408" s="72"/>
      <c r="AA408" s="72"/>
      <c r="AB408" s="72"/>
      <c r="AC408" s="72">
        <f>IF(AD312="!!!","G.203.","")</f>
      </c>
      <c r="AD408" s="72"/>
      <c r="AE408" s="285"/>
      <c r="AF408" s="72"/>
      <c r="AG408" s="72"/>
      <c r="AH408" s="286"/>
      <c r="AI408" s="286"/>
      <c r="AJ408" s="437"/>
      <c r="AK408" s="437"/>
      <c r="AL408" s="437"/>
      <c r="AM408" s="437"/>
      <c r="AN408" s="437"/>
      <c r="AO408" s="437"/>
      <c r="AP408" s="437"/>
      <c r="AQ408" s="437"/>
      <c r="AR408" s="84"/>
      <c r="AS408" s="84"/>
      <c r="AT408" s="84"/>
      <c r="AU408" s="84"/>
      <c r="AV408" s="84"/>
      <c r="AW408" s="84"/>
      <c r="AX408" s="84"/>
      <c r="AY408" s="84"/>
      <c r="AZ408" s="84"/>
      <c r="BA408" s="84"/>
      <c r="BB408" s="84"/>
      <c r="BC408" s="84"/>
      <c r="BD408" s="84"/>
      <c r="BE408" s="86"/>
      <c r="BF408" s="86"/>
      <c r="BG408" s="86"/>
      <c r="BH408" s="86"/>
      <c r="BI408" s="86"/>
      <c r="BJ408" s="86"/>
      <c r="BK408" s="86"/>
      <c r="BL408" s="86"/>
      <c r="BM408" s="86"/>
      <c r="BN408" s="86"/>
      <c r="BO408" s="86"/>
      <c r="BP408" s="86"/>
      <c r="BQ408" s="86"/>
      <c r="BR408" s="86"/>
      <c r="BS408" s="86"/>
      <c r="BT408" s="86"/>
      <c r="BU408" s="86"/>
      <c r="BV408" s="86"/>
      <c r="BW408" s="86"/>
      <c r="BX408" s="86"/>
      <c r="BY408" s="86"/>
    </row>
    <row r="409" spans="1:77" s="73" customFormat="1" ht="8.25" customHeight="1" hidden="1">
      <c r="A409" s="292"/>
      <c r="B409" s="292"/>
      <c r="C409" s="382"/>
      <c r="D409" s="286"/>
      <c r="E409" s="286"/>
      <c r="F409" s="286"/>
      <c r="G409" s="286"/>
      <c r="H409" s="72">
        <f>IF(G91="!!!","B.3.16.","")</f>
      </c>
      <c r="I409" s="286"/>
      <c r="J409" s="286"/>
      <c r="K409" s="286"/>
      <c r="L409" s="286"/>
      <c r="M409" s="286"/>
      <c r="N409" s="286"/>
      <c r="O409" s="286"/>
      <c r="P409" s="286"/>
      <c r="Q409" s="286"/>
      <c r="R409" s="286"/>
      <c r="S409" s="286"/>
      <c r="T409" s="72">
        <f>IF(AE153="!!!","D.2.72.","")</f>
      </c>
      <c r="U409" s="286"/>
      <c r="V409" s="286"/>
      <c r="W409" s="286"/>
      <c r="X409" s="72">
        <f>IF(AH282="!!!","E.2.172.","")</f>
      </c>
      <c r="Y409" s="286"/>
      <c r="Z409" s="286"/>
      <c r="AA409" s="286"/>
      <c r="AB409" s="286"/>
      <c r="AC409" s="286"/>
      <c r="AD409" s="286"/>
      <c r="AE409" s="286"/>
      <c r="AF409" s="72"/>
      <c r="AG409" s="72"/>
      <c r="AH409" s="286"/>
      <c r="AI409" s="286"/>
      <c r="AJ409" s="437"/>
      <c r="AK409" s="437"/>
      <c r="AL409" s="437"/>
      <c r="AM409" s="437"/>
      <c r="AN409" s="437"/>
      <c r="AO409" s="437"/>
      <c r="AP409" s="437"/>
      <c r="AQ409" s="437"/>
      <c r="AR409" s="84"/>
      <c r="AS409" s="84"/>
      <c r="AT409" s="84"/>
      <c r="AU409" s="84"/>
      <c r="AV409" s="84"/>
      <c r="AW409" s="84"/>
      <c r="AX409" s="84"/>
      <c r="AY409" s="84"/>
      <c r="AZ409" s="84"/>
      <c r="BA409" s="84"/>
      <c r="BB409" s="84"/>
      <c r="BC409" s="84"/>
      <c r="BD409" s="84"/>
      <c r="BE409" s="86"/>
      <c r="BF409" s="86"/>
      <c r="BG409" s="86"/>
      <c r="BH409" s="86"/>
      <c r="BI409" s="86"/>
      <c r="BJ409" s="86"/>
      <c r="BK409" s="86"/>
      <c r="BL409" s="86"/>
      <c r="BM409" s="86"/>
      <c r="BN409" s="86"/>
      <c r="BO409" s="86"/>
      <c r="BP409" s="86"/>
      <c r="BQ409" s="86"/>
      <c r="BR409" s="86"/>
      <c r="BS409" s="86"/>
      <c r="BT409" s="86"/>
      <c r="BU409" s="86"/>
      <c r="BV409" s="86"/>
      <c r="BW409" s="86"/>
      <c r="BX409" s="86"/>
      <c r="BY409" s="86"/>
    </row>
    <row r="410" spans="1:77" s="73" customFormat="1" ht="8.25" customHeight="1" hidden="1">
      <c r="A410" s="292"/>
      <c r="B410" s="292"/>
      <c r="C410" s="382"/>
      <c r="D410" s="286"/>
      <c r="E410" s="286"/>
      <c r="F410" s="286"/>
      <c r="G410" s="286"/>
      <c r="H410" s="72">
        <f>IF(U91="!!!","B.3.17.","")</f>
      </c>
      <c r="I410" s="286"/>
      <c r="J410" s="286"/>
      <c r="K410" s="286"/>
      <c r="L410" s="286"/>
      <c r="M410" s="286"/>
      <c r="N410" s="286"/>
      <c r="O410" s="286"/>
      <c r="P410" s="286"/>
      <c r="Q410" s="286"/>
      <c r="R410" s="286"/>
      <c r="S410" s="286"/>
      <c r="T410" s="72">
        <f>IF(AE158="!!!","D.2.76.","")</f>
      </c>
      <c r="U410" s="286"/>
      <c r="V410" s="286"/>
      <c r="W410" s="286"/>
      <c r="X410" s="72">
        <f>IF(Z282="!!!","E.2.170.","")</f>
      </c>
      <c r="Y410" s="286"/>
      <c r="Z410" s="286"/>
      <c r="AA410" s="286"/>
      <c r="AB410" s="286"/>
      <c r="AC410" s="286"/>
      <c r="AD410" s="286"/>
      <c r="AE410" s="286"/>
      <c r="AF410" s="72"/>
      <c r="AG410" s="72"/>
      <c r="AH410" s="286"/>
      <c r="AI410" s="286"/>
      <c r="AJ410" s="437"/>
      <c r="AK410" s="437"/>
      <c r="AL410" s="437"/>
      <c r="AM410" s="437"/>
      <c r="AN410" s="437"/>
      <c r="AO410" s="437"/>
      <c r="AP410" s="437"/>
      <c r="AQ410" s="437"/>
      <c r="AR410" s="84"/>
      <c r="AS410" s="84"/>
      <c r="AT410" s="84"/>
      <c r="AU410" s="84"/>
      <c r="AV410" s="84"/>
      <c r="AW410" s="84"/>
      <c r="AX410" s="84"/>
      <c r="AY410" s="84"/>
      <c r="AZ410" s="84"/>
      <c r="BA410" s="84"/>
      <c r="BB410" s="84"/>
      <c r="BC410" s="84"/>
      <c r="BD410" s="84"/>
      <c r="BE410" s="86"/>
      <c r="BF410" s="86"/>
      <c r="BG410" s="86"/>
      <c r="BH410" s="86"/>
      <c r="BI410" s="86"/>
      <c r="BJ410" s="86"/>
      <c r="BK410" s="86"/>
      <c r="BL410" s="86"/>
      <c r="BM410" s="86"/>
      <c r="BN410" s="86"/>
      <c r="BO410" s="86"/>
      <c r="BP410" s="86"/>
      <c r="BQ410" s="86"/>
      <c r="BR410" s="86"/>
      <c r="BS410" s="86"/>
      <c r="BT410" s="86"/>
      <c r="BU410" s="86"/>
      <c r="BV410" s="86"/>
      <c r="BW410" s="86"/>
      <c r="BX410" s="86"/>
      <c r="BY410" s="86"/>
    </row>
    <row r="411" spans="1:77" s="73" customFormat="1" ht="8.25" customHeight="1" hidden="1">
      <c r="A411" s="292"/>
      <c r="B411" s="292"/>
      <c r="C411" s="382"/>
      <c r="D411" s="286"/>
      <c r="E411" s="286"/>
      <c r="F411" s="286"/>
      <c r="G411" s="286"/>
      <c r="H411" s="72">
        <f>IF(AC91="!!!","B.3.18.","")</f>
      </c>
      <c r="I411" s="286"/>
      <c r="J411" s="286"/>
      <c r="K411" s="286"/>
      <c r="L411" s="286"/>
      <c r="M411" s="286"/>
      <c r="N411" s="286"/>
      <c r="O411" s="286"/>
      <c r="P411" s="286"/>
      <c r="Q411" s="286"/>
      <c r="R411" s="286"/>
      <c r="S411" s="286"/>
      <c r="T411" s="72">
        <f>IF(AE160="!!!","D.2.80.","")</f>
      </c>
      <c r="U411" s="286"/>
      <c r="V411" s="286"/>
      <c r="W411" s="286"/>
      <c r="X411" s="72">
        <f>IF(AD282="!!!","E.2.171.","")</f>
      </c>
      <c r="Y411" s="286"/>
      <c r="Z411" s="286"/>
      <c r="AA411" s="286"/>
      <c r="AB411" s="286"/>
      <c r="AC411" s="286"/>
      <c r="AD411" s="286"/>
      <c r="AE411" s="286"/>
      <c r="AF411" s="72"/>
      <c r="AG411" s="72"/>
      <c r="AH411" s="286"/>
      <c r="AI411" s="286"/>
      <c r="AJ411" s="437"/>
      <c r="AK411" s="437"/>
      <c r="AL411" s="437"/>
      <c r="AM411" s="437"/>
      <c r="AN411" s="437"/>
      <c r="AO411" s="437"/>
      <c r="AP411" s="437"/>
      <c r="AQ411" s="437"/>
      <c r="AR411" s="84"/>
      <c r="AS411" s="84"/>
      <c r="AT411" s="84"/>
      <c r="AU411" s="84"/>
      <c r="AV411" s="84"/>
      <c r="AW411" s="84"/>
      <c r="AX411" s="84"/>
      <c r="AY411" s="84"/>
      <c r="AZ411" s="84"/>
      <c r="BA411" s="84"/>
      <c r="BB411" s="84"/>
      <c r="BC411" s="84"/>
      <c r="BD411" s="84"/>
      <c r="BE411" s="86"/>
      <c r="BF411" s="86"/>
      <c r="BG411" s="86"/>
      <c r="BH411" s="86"/>
      <c r="BI411" s="86"/>
      <c r="BJ411" s="86"/>
      <c r="BK411" s="86"/>
      <c r="BL411" s="86"/>
      <c r="BM411" s="86"/>
      <c r="BN411" s="86"/>
      <c r="BO411" s="86"/>
      <c r="BP411" s="86"/>
      <c r="BQ411" s="86"/>
      <c r="BR411" s="86"/>
      <c r="BS411" s="86"/>
      <c r="BT411" s="86"/>
      <c r="BU411" s="86"/>
      <c r="BV411" s="86"/>
      <c r="BW411" s="86"/>
      <c r="BX411" s="86"/>
      <c r="BY411" s="86"/>
    </row>
    <row r="412" spans="1:77" s="73" customFormat="1" ht="8.25" customHeight="1" hidden="1">
      <c r="A412" s="292"/>
      <c r="B412" s="292"/>
      <c r="C412" s="382"/>
      <c r="D412" s="286"/>
      <c r="E412" s="286"/>
      <c r="F412" s="286"/>
      <c r="G412" s="286"/>
      <c r="H412" s="72">
        <f>IF(H93="!!!","B.3.19.","")</f>
      </c>
      <c r="I412" s="286"/>
      <c r="J412" s="286"/>
      <c r="K412" s="286"/>
      <c r="L412" s="286"/>
      <c r="M412" s="286"/>
      <c r="N412" s="286"/>
      <c r="O412" s="286"/>
      <c r="P412" s="286"/>
      <c r="Q412" s="286"/>
      <c r="R412" s="286"/>
      <c r="S412" s="286"/>
      <c r="T412" s="72">
        <f>IF(AE162="!!!","D.2.85.","")</f>
      </c>
      <c r="U412" s="286"/>
      <c r="V412" s="286"/>
      <c r="W412" s="286"/>
      <c r="X412" s="469">
        <f>IF(F290="!!!","E.2.174.","")</f>
      </c>
      <c r="Y412" s="286"/>
      <c r="Z412" s="286"/>
      <c r="AA412" s="286"/>
      <c r="AB412" s="286"/>
      <c r="AC412" s="286"/>
      <c r="AD412" s="286"/>
      <c r="AE412" s="286"/>
      <c r="AF412" s="72"/>
      <c r="AG412" s="72"/>
      <c r="AH412" s="286"/>
      <c r="AI412" s="286"/>
      <c r="AJ412" s="437"/>
      <c r="AK412" s="437"/>
      <c r="AL412" s="437"/>
      <c r="AM412" s="437"/>
      <c r="AN412" s="437"/>
      <c r="AO412" s="437"/>
      <c r="AP412" s="437"/>
      <c r="AQ412" s="437"/>
      <c r="AR412" s="84"/>
      <c r="AS412" s="84"/>
      <c r="AT412" s="84"/>
      <c r="AU412" s="84"/>
      <c r="AV412" s="84"/>
      <c r="AW412" s="84"/>
      <c r="AX412" s="84"/>
      <c r="AY412" s="84"/>
      <c r="AZ412" s="84"/>
      <c r="BA412" s="84"/>
      <c r="BB412" s="84"/>
      <c r="BC412" s="84"/>
      <c r="BD412" s="84"/>
      <c r="BE412" s="86"/>
      <c r="BF412" s="86"/>
      <c r="BG412" s="86"/>
      <c r="BH412" s="86"/>
      <c r="BI412" s="86"/>
      <c r="BJ412" s="86"/>
      <c r="BK412" s="86"/>
      <c r="BL412" s="86"/>
      <c r="BM412" s="86"/>
      <c r="BN412" s="86"/>
      <c r="BO412" s="86"/>
      <c r="BP412" s="86"/>
      <c r="BQ412" s="86"/>
      <c r="BR412" s="86"/>
      <c r="BS412" s="86"/>
      <c r="BT412" s="86"/>
      <c r="BU412" s="86"/>
      <c r="BV412" s="86"/>
      <c r="BW412" s="86"/>
      <c r="BX412" s="86"/>
      <c r="BY412" s="86"/>
    </row>
    <row r="413" spans="1:77" s="73" customFormat="1" ht="8.25" customHeight="1" hidden="1">
      <c r="A413" s="292"/>
      <c r="B413" s="292"/>
      <c r="C413" s="382"/>
      <c r="D413" s="286"/>
      <c r="E413" s="286"/>
      <c r="F413" s="286"/>
      <c r="G413" s="286"/>
      <c r="H413" s="72">
        <f>IF(S93="!!!","B.3.20.","")</f>
      </c>
      <c r="I413" s="286"/>
      <c r="J413" s="286"/>
      <c r="K413" s="286"/>
      <c r="L413" s="286"/>
      <c r="M413" s="286"/>
      <c r="N413" s="286"/>
      <c r="O413" s="286"/>
      <c r="P413" s="286"/>
      <c r="Q413" s="286"/>
      <c r="R413" s="286"/>
      <c r="S413" s="286"/>
      <c r="T413" s="72">
        <f>IF(AE167="!!!","D.3.94.","")</f>
      </c>
      <c r="U413" s="286"/>
      <c r="V413" s="286"/>
      <c r="W413" s="286"/>
      <c r="X413" s="72">
        <f>IF(V290="!!!","E.2.175.","")</f>
      </c>
      <c r="Y413" s="286"/>
      <c r="Z413" s="286"/>
      <c r="AA413" s="286"/>
      <c r="AB413" s="286"/>
      <c r="AC413" s="286"/>
      <c r="AD413" s="286"/>
      <c r="AE413" s="286"/>
      <c r="AF413" s="72"/>
      <c r="AG413" s="72"/>
      <c r="AH413" s="286"/>
      <c r="AI413" s="286"/>
      <c r="AJ413" s="437"/>
      <c r="AK413" s="437"/>
      <c r="AL413" s="437"/>
      <c r="AM413" s="437"/>
      <c r="AN413" s="437"/>
      <c r="AO413" s="437"/>
      <c r="AP413" s="437"/>
      <c r="AQ413" s="437"/>
      <c r="AR413" s="84"/>
      <c r="AS413" s="84"/>
      <c r="AT413" s="84"/>
      <c r="AU413" s="84"/>
      <c r="AV413" s="84"/>
      <c r="AW413" s="84"/>
      <c r="AX413" s="84"/>
      <c r="AY413" s="84"/>
      <c r="AZ413" s="84"/>
      <c r="BA413" s="84"/>
      <c r="BB413" s="84"/>
      <c r="BC413" s="84"/>
      <c r="BD413" s="84"/>
      <c r="BE413" s="86"/>
      <c r="BF413" s="86"/>
      <c r="BG413" s="86"/>
      <c r="BH413" s="86"/>
      <c r="BI413" s="86"/>
      <c r="BJ413" s="86"/>
      <c r="BK413" s="86"/>
      <c r="BL413" s="86"/>
      <c r="BM413" s="86"/>
      <c r="BN413" s="86"/>
      <c r="BO413" s="86"/>
      <c r="BP413" s="86"/>
      <c r="BQ413" s="86"/>
      <c r="BR413" s="86"/>
      <c r="BS413" s="86"/>
      <c r="BT413" s="86"/>
      <c r="BU413" s="86"/>
      <c r="BV413" s="86"/>
      <c r="BW413" s="86"/>
      <c r="BX413" s="86"/>
      <c r="BY413" s="86"/>
    </row>
    <row r="414" spans="1:77" s="73" customFormat="1" ht="8.25" customHeight="1" hidden="1">
      <c r="A414" s="292"/>
      <c r="B414" s="292"/>
      <c r="C414" s="382"/>
      <c r="D414" s="286"/>
      <c r="E414" s="286"/>
      <c r="F414" s="286"/>
      <c r="G414" s="286"/>
      <c r="H414" s="72">
        <f>IF(AC93="!!!","B.3.21.","")</f>
      </c>
      <c r="I414" s="286"/>
      <c r="J414" s="286"/>
      <c r="K414" s="286"/>
      <c r="L414" s="286"/>
      <c r="M414" s="286"/>
      <c r="N414" s="286"/>
      <c r="O414" s="286"/>
      <c r="P414" s="286"/>
      <c r="Q414" s="286"/>
      <c r="R414" s="286"/>
      <c r="S414" s="286"/>
      <c r="T414" s="286"/>
      <c r="U414" s="286"/>
      <c r="V414" s="286"/>
      <c r="W414" s="286"/>
      <c r="X414" s="72">
        <f>IF(Z290="!!!","E.2.176.","")</f>
      </c>
      <c r="Y414" s="286"/>
      <c r="Z414" s="286"/>
      <c r="AA414" s="286"/>
      <c r="AB414" s="286"/>
      <c r="AC414" s="286"/>
      <c r="AD414" s="286"/>
      <c r="AE414" s="286"/>
      <c r="AF414" s="72"/>
      <c r="AG414" s="72"/>
      <c r="AH414" s="286"/>
      <c r="AI414" s="286"/>
      <c r="AJ414" s="437"/>
      <c r="AK414" s="437"/>
      <c r="AL414" s="437"/>
      <c r="AM414" s="437"/>
      <c r="AN414" s="437"/>
      <c r="AO414" s="437"/>
      <c r="AP414" s="437"/>
      <c r="AQ414" s="437"/>
      <c r="AR414" s="84"/>
      <c r="AS414" s="84"/>
      <c r="AT414" s="84"/>
      <c r="AU414" s="84"/>
      <c r="AV414" s="84"/>
      <c r="AW414" s="84"/>
      <c r="AX414" s="84"/>
      <c r="AY414" s="84"/>
      <c r="AZ414" s="84"/>
      <c r="BA414" s="84"/>
      <c r="BB414" s="84"/>
      <c r="BC414" s="84"/>
      <c r="BD414" s="84"/>
      <c r="BE414" s="86"/>
      <c r="BF414" s="86"/>
      <c r="BG414" s="86"/>
      <c r="BH414" s="86"/>
      <c r="BI414" s="86"/>
      <c r="BJ414" s="86"/>
      <c r="BK414" s="86"/>
      <c r="BL414" s="86"/>
      <c r="BM414" s="86"/>
      <c r="BN414" s="86"/>
      <c r="BO414" s="86"/>
      <c r="BP414" s="86"/>
      <c r="BQ414" s="86"/>
      <c r="BR414" s="86"/>
      <c r="BS414" s="86"/>
      <c r="BT414" s="86"/>
      <c r="BU414" s="86"/>
      <c r="BV414" s="86"/>
      <c r="BW414" s="86"/>
      <c r="BX414" s="86"/>
      <c r="BY414" s="86"/>
    </row>
    <row r="415" spans="1:77" s="73" customFormat="1" ht="8.25" customHeight="1" hidden="1">
      <c r="A415" s="292"/>
      <c r="B415" s="292"/>
      <c r="C415" s="382"/>
      <c r="D415" s="286"/>
      <c r="E415" s="286"/>
      <c r="F415" s="286"/>
      <c r="G415" s="286"/>
      <c r="H415" s="72">
        <f>IF(AH93="!!!","B.3.22.","")</f>
      </c>
      <c r="I415" s="286"/>
      <c r="J415" s="286"/>
      <c r="K415" s="286"/>
      <c r="L415" s="286"/>
      <c r="M415" s="286"/>
      <c r="N415" s="286"/>
      <c r="O415" s="286"/>
      <c r="P415" s="286"/>
      <c r="Q415" s="286"/>
      <c r="R415" s="286"/>
      <c r="S415" s="286"/>
      <c r="T415" s="286"/>
      <c r="U415" s="286"/>
      <c r="V415" s="286"/>
      <c r="W415" s="286"/>
      <c r="X415" s="72">
        <f>IF(AD290="!!!","E.2.177.","")</f>
      </c>
      <c r="Y415" s="286"/>
      <c r="Z415" s="286"/>
      <c r="AA415" s="286"/>
      <c r="AB415" s="286"/>
      <c r="AC415" s="286"/>
      <c r="AD415" s="286"/>
      <c r="AE415" s="286"/>
      <c r="AF415" s="286"/>
      <c r="AG415" s="286"/>
      <c r="AH415" s="286"/>
      <c r="AI415" s="286"/>
      <c r="AJ415" s="437"/>
      <c r="AK415" s="437"/>
      <c r="AL415" s="437"/>
      <c r="AM415" s="437"/>
      <c r="AN415" s="437"/>
      <c r="AO415" s="437"/>
      <c r="AP415" s="437"/>
      <c r="AQ415" s="437"/>
      <c r="AR415" s="84"/>
      <c r="AS415" s="84"/>
      <c r="AT415" s="84"/>
      <c r="AU415" s="84"/>
      <c r="AV415" s="84"/>
      <c r="AW415" s="84"/>
      <c r="AX415" s="84"/>
      <c r="AY415" s="84"/>
      <c r="AZ415" s="84"/>
      <c r="BA415" s="84"/>
      <c r="BB415" s="84"/>
      <c r="BC415" s="84"/>
      <c r="BD415" s="84"/>
      <c r="BE415" s="86"/>
      <c r="BF415" s="86"/>
      <c r="BG415" s="86"/>
      <c r="BH415" s="86"/>
      <c r="BI415" s="86"/>
      <c r="BJ415" s="86"/>
      <c r="BK415" s="86"/>
      <c r="BL415" s="86"/>
      <c r="BM415" s="86"/>
      <c r="BN415" s="86"/>
      <c r="BO415" s="86"/>
      <c r="BP415" s="86"/>
      <c r="BQ415" s="86"/>
      <c r="BR415" s="86"/>
      <c r="BS415" s="86"/>
      <c r="BT415" s="86"/>
      <c r="BU415" s="86"/>
      <c r="BV415" s="86"/>
      <c r="BW415" s="86"/>
      <c r="BX415" s="86"/>
      <c r="BY415" s="86"/>
    </row>
    <row r="416" spans="1:77" s="73" customFormat="1" ht="8.25" customHeight="1" hidden="1">
      <c r="A416" s="292"/>
      <c r="B416" s="292"/>
      <c r="C416" s="382"/>
      <c r="D416" s="286"/>
      <c r="E416" s="286"/>
      <c r="F416" s="286"/>
      <c r="G416" s="286"/>
      <c r="H416" s="72">
        <f>IF(I95="!!!","B.3.23.","")</f>
      </c>
      <c r="I416" s="286"/>
      <c r="J416" s="286"/>
      <c r="K416" s="286"/>
      <c r="L416" s="286"/>
      <c r="M416" s="286"/>
      <c r="N416" s="286"/>
      <c r="O416" s="286"/>
      <c r="P416" s="286"/>
      <c r="Q416" s="286"/>
      <c r="R416" s="286"/>
      <c r="S416" s="286"/>
      <c r="T416" s="286"/>
      <c r="U416" s="286"/>
      <c r="V416" s="286"/>
      <c r="W416" s="286"/>
      <c r="X416" s="72">
        <f>IF(AH290="!!!","E.2.178.","")</f>
      </c>
      <c r="Y416" s="286"/>
      <c r="Z416" s="286"/>
      <c r="AA416" s="286"/>
      <c r="AB416" s="286"/>
      <c r="AC416" s="286"/>
      <c r="AD416" s="286"/>
      <c r="AE416" s="286"/>
      <c r="AF416" s="286"/>
      <c r="AG416" s="286"/>
      <c r="AH416" s="286"/>
      <c r="AI416" s="286"/>
      <c r="AJ416" s="437"/>
      <c r="AK416" s="437"/>
      <c r="AL416" s="437"/>
      <c r="AM416" s="437"/>
      <c r="AN416" s="437"/>
      <c r="AO416" s="437"/>
      <c r="AP416" s="437"/>
      <c r="AQ416" s="437"/>
      <c r="AR416" s="84"/>
      <c r="AS416" s="84"/>
      <c r="AT416" s="84"/>
      <c r="AU416" s="84"/>
      <c r="AV416" s="84"/>
      <c r="AW416" s="84"/>
      <c r="AX416" s="84"/>
      <c r="AY416" s="84"/>
      <c r="AZ416" s="84"/>
      <c r="BA416" s="84"/>
      <c r="BB416" s="84"/>
      <c r="BC416" s="84"/>
      <c r="BD416" s="84"/>
      <c r="BE416" s="86"/>
      <c r="BF416" s="86"/>
      <c r="BG416" s="86"/>
      <c r="BH416" s="86"/>
      <c r="BI416" s="86"/>
      <c r="BJ416" s="86"/>
      <c r="BK416" s="86"/>
      <c r="BL416" s="86"/>
      <c r="BM416" s="86"/>
      <c r="BN416" s="86"/>
      <c r="BO416" s="86"/>
      <c r="BP416" s="86"/>
      <c r="BQ416" s="86"/>
      <c r="BR416" s="86"/>
      <c r="BS416" s="86"/>
      <c r="BT416" s="86"/>
      <c r="BU416" s="86"/>
      <c r="BV416" s="86"/>
      <c r="BW416" s="86"/>
      <c r="BX416" s="86"/>
      <c r="BY416" s="86"/>
    </row>
    <row r="417" spans="1:77" s="73" customFormat="1" ht="8.25" customHeight="1" hidden="1">
      <c r="A417" s="292"/>
      <c r="B417" s="292"/>
      <c r="C417" s="382"/>
      <c r="D417" s="286"/>
      <c r="E417" s="286"/>
      <c r="F417" s="286"/>
      <c r="G417" s="286"/>
      <c r="H417" s="72">
        <f>IF(U95="!!!","B.3.24.","")</f>
      </c>
      <c r="I417" s="286"/>
      <c r="J417" s="286"/>
      <c r="K417" s="286"/>
      <c r="L417" s="286"/>
      <c r="M417" s="286"/>
      <c r="N417" s="286"/>
      <c r="O417" s="286"/>
      <c r="P417" s="286"/>
      <c r="Q417" s="286"/>
      <c r="R417" s="286"/>
      <c r="S417" s="286"/>
      <c r="T417" s="286"/>
      <c r="U417" s="286"/>
      <c r="V417" s="286"/>
      <c r="W417" s="286"/>
      <c r="X417" s="72">
        <f>IF(F292="!!!","E.2.179.","")</f>
      </c>
      <c r="Y417" s="286"/>
      <c r="Z417" s="286"/>
      <c r="AA417" s="286"/>
      <c r="AB417" s="286"/>
      <c r="AC417" s="286"/>
      <c r="AD417" s="286"/>
      <c r="AE417" s="286"/>
      <c r="AF417" s="286"/>
      <c r="AG417" s="286"/>
      <c r="AH417" s="286"/>
      <c r="AI417" s="286"/>
      <c r="AJ417" s="437"/>
      <c r="AK417" s="437"/>
      <c r="AL417" s="437"/>
      <c r="AM417" s="437"/>
      <c r="AN417" s="437"/>
      <c r="AO417" s="437"/>
      <c r="AP417" s="437"/>
      <c r="AQ417" s="437"/>
      <c r="AR417" s="84"/>
      <c r="AS417" s="84"/>
      <c r="AT417" s="84"/>
      <c r="AU417" s="84"/>
      <c r="AV417" s="84"/>
      <c r="AW417" s="84"/>
      <c r="AX417" s="84"/>
      <c r="AY417" s="84"/>
      <c r="AZ417" s="84"/>
      <c r="BA417" s="84"/>
      <c r="BB417" s="84"/>
      <c r="BC417" s="84"/>
      <c r="BD417" s="84"/>
      <c r="BE417" s="86"/>
      <c r="BF417" s="86"/>
      <c r="BG417" s="86"/>
      <c r="BH417" s="86"/>
      <c r="BI417" s="86"/>
      <c r="BJ417" s="86"/>
      <c r="BK417" s="86"/>
      <c r="BL417" s="86"/>
      <c r="BM417" s="86"/>
      <c r="BN417" s="86"/>
      <c r="BO417" s="86"/>
      <c r="BP417" s="86"/>
      <c r="BQ417" s="86"/>
      <c r="BR417" s="86"/>
      <c r="BS417" s="86"/>
      <c r="BT417" s="86"/>
      <c r="BU417" s="86"/>
      <c r="BV417" s="86"/>
      <c r="BW417" s="86"/>
      <c r="BX417" s="86"/>
      <c r="BY417" s="86"/>
    </row>
    <row r="418" spans="1:77" s="73" customFormat="1" ht="8.25" customHeight="1" hidden="1">
      <c r="A418" s="292"/>
      <c r="B418" s="292"/>
      <c r="C418" s="382"/>
      <c r="D418" s="286"/>
      <c r="E418" s="286"/>
      <c r="F418" s="286"/>
      <c r="G418" s="286"/>
      <c r="H418" s="72">
        <f>IF(AC95="!!!","B.3.25.","")</f>
      </c>
      <c r="I418" s="286"/>
      <c r="J418" s="286"/>
      <c r="K418" s="286"/>
      <c r="L418" s="286"/>
      <c r="M418" s="286"/>
      <c r="N418" s="286"/>
      <c r="O418" s="286"/>
      <c r="P418" s="286"/>
      <c r="Q418" s="286"/>
      <c r="R418" s="286"/>
      <c r="S418" s="286"/>
      <c r="T418" s="286"/>
      <c r="U418" s="286"/>
      <c r="V418" s="286"/>
      <c r="W418" s="286"/>
      <c r="X418" s="72">
        <f>IF(V292="!!!","E.2.180.","")</f>
      </c>
      <c r="Y418" s="286"/>
      <c r="Z418" s="286"/>
      <c r="AA418" s="286"/>
      <c r="AB418" s="286"/>
      <c r="AC418" s="286"/>
      <c r="AD418" s="286"/>
      <c r="AE418" s="286"/>
      <c r="AF418" s="286"/>
      <c r="AG418" s="286"/>
      <c r="AH418" s="286"/>
      <c r="AI418" s="286"/>
      <c r="AJ418" s="437"/>
      <c r="AK418" s="437"/>
      <c r="AL418" s="437"/>
      <c r="AM418" s="437"/>
      <c r="AN418" s="437"/>
      <c r="AO418" s="437"/>
      <c r="AP418" s="437"/>
      <c r="AQ418" s="437"/>
      <c r="AR418" s="84"/>
      <c r="AS418" s="84"/>
      <c r="AT418" s="84"/>
      <c r="AU418" s="84"/>
      <c r="AV418" s="84"/>
      <c r="AW418" s="84"/>
      <c r="AX418" s="84"/>
      <c r="AY418" s="84"/>
      <c r="AZ418" s="84"/>
      <c r="BA418" s="84"/>
      <c r="BB418" s="84"/>
      <c r="BC418" s="84"/>
      <c r="BD418" s="84"/>
      <c r="BE418" s="86"/>
      <c r="BF418" s="86"/>
      <c r="BG418" s="86"/>
      <c r="BH418" s="86"/>
      <c r="BI418" s="86"/>
      <c r="BJ418" s="86"/>
      <c r="BK418" s="86"/>
      <c r="BL418" s="86"/>
      <c r="BM418" s="86"/>
      <c r="BN418" s="86"/>
      <c r="BO418" s="86"/>
      <c r="BP418" s="86"/>
      <c r="BQ418" s="86"/>
      <c r="BR418" s="86"/>
      <c r="BS418" s="86"/>
      <c r="BT418" s="86"/>
      <c r="BU418" s="86"/>
      <c r="BV418" s="86"/>
      <c r="BW418" s="86"/>
      <c r="BX418" s="86"/>
      <c r="BY418" s="86"/>
    </row>
    <row r="419" spans="1:77" s="73" customFormat="1" ht="8.25" customHeight="1" hidden="1">
      <c r="A419" s="292"/>
      <c r="B419" s="292"/>
      <c r="C419" s="382"/>
      <c r="D419" s="286"/>
      <c r="E419" s="286"/>
      <c r="F419" s="286"/>
      <c r="G419" s="286"/>
      <c r="H419" s="72">
        <f>IF(H97="!!!","B.3.26.","")</f>
      </c>
      <c r="I419" s="286"/>
      <c r="J419" s="286"/>
      <c r="K419" s="286"/>
      <c r="L419" s="286"/>
      <c r="M419" s="286"/>
      <c r="N419" s="286"/>
      <c r="O419" s="286"/>
      <c r="P419" s="286"/>
      <c r="Q419" s="286"/>
      <c r="R419" s="286"/>
      <c r="S419" s="286"/>
      <c r="T419" s="286"/>
      <c r="U419" s="286"/>
      <c r="V419" s="286"/>
      <c r="W419" s="286"/>
      <c r="X419" s="72">
        <f>IF(Z292="!!!","E.2.181.","")</f>
      </c>
      <c r="Y419" s="286"/>
      <c r="Z419" s="286"/>
      <c r="AA419" s="286"/>
      <c r="AB419" s="286"/>
      <c r="AC419" s="286"/>
      <c r="AD419" s="286"/>
      <c r="AE419" s="286"/>
      <c r="AF419" s="286"/>
      <c r="AG419" s="286"/>
      <c r="AH419" s="286"/>
      <c r="AI419" s="286"/>
      <c r="AJ419" s="437"/>
      <c r="AK419" s="437"/>
      <c r="AL419" s="437"/>
      <c r="AM419" s="437"/>
      <c r="AN419" s="437"/>
      <c r="AO419" s="437"/>
      <c r="AP419" s="437"/>
      <c r="AQ419" s="437"/>
      <c r="AR419" s="84"/>
      <c r="AS419" s="84"/>
      <c r="AT419" s="84"/>
      <c r="AU419" s="84"/>
      <c r="AV419" s="84"/>
      <c r="AW419" s="84"/>
      <c r="AX419" s="84"/>
      <c r="AY419" s="84"/>
      <c r="AZ419" s="84"/>
      <c r="BA419" s="84"/>
      <c r="BB419" s="84"/>
      <c r="BC419" s="84"/>
      <c r="BD419" s="84"/>
      <c r="BE419" s="86"/>
      <c r="BF419" s="86"/>
      <c r="BG419" s="86"/>
      <c r="BH419" s="86"/>
      <c r="BI419" s="86"/>
      <c r="BJ419" s="86"/>
      <c r="BK419" s="86"/>
      <c r="BL419" s="86"/>
      <c r="BM419" s="86"/>
      <c r="BN419" s="86"/>
      <c r="BO419" s="86"/>
      <c r="BP419" s="86"/>
      <c r="BQ419" s="86"/>
      <c r="BR419" s="86"/>
      <c r="BS419" s="86"/>
      <c r="BT419" s="86"/>
      <c r="BU419" s="86"/>
      <c r="BV419" s="86"/>
      <c r="BW419" s="86"/>
      <c r="BX419" s="86"/>
      <c r="BY419" s="86"/>
    </row>
    <row r="420" spans="1:77" s="73" customFormat="1" ht="8.25" customHeight="1" hidden="1">
      <c r="A420" s="292"/>
      <c r="B420" s="292"/>
      <c r="C420" s="382"/>
      <c r="D420" s="286"/>
      <c r="E420" s="286"/>
      <c r="F420" s="286"/>
      <c r="G420" s="286"/>
      <c r="H420" s="72">
        <f>IF(S97="!!!","B.3.27.","")</f>
      </c>
      <c r="I420" s="286"/>
      <c r="J420" s="286"/>
      <c r="K420" s="286"/>
      <c r="L420" s="286"/>
      <c r="M420" s="286"/>
      <c r="N420" s="286"/>
      <c r="O420" s="286"/>
      <c r="P420" s="286"/>
      <c r="Q420" s="286"/>
      <c r="R420" s="286"/>
      <c r="S420" s="286"/>
      <c r="T420" s="286"/>
      <c r="U420" s="286"/>
      <c r="V420" s="286"/>
      <c r="W420" s="286"/>
      <c r="X420" s="72">
        <f>IF(AD292="!!!","E.2.182.","")</f>
      </c>
      <c r="Y420" s="286"/>
      <c r="Z420" s="286"/>
      <c r="AA420" s="286"/>
      <c r="AB420" s="286"/>
      <c r="AC420" s="286"/>
      <c r="AD420" s="286"/>
      <c r="AE420" s="286"/>
      <c r="AF420" s="286"/>
      <c r="AG420" s="286"/>
      <c r="AH420" s="286"/>
      <c r="AI420" s="286"/>
      <c r="AJ420" s="437"/>
      <c r="AK420" s="437"/>
      <c r="AL420" s="437"/>
      <c r="AM420" s="437"/>
      <c r="AN420" s="437"/>
      <c r="AO420" s="437"/>
      <c r="AP420" s="437"/>
      <c r="AQ420" s="437"/>
      <c r="AR420" s="84"/>
      <c r="AS420" s="84"/>
      <c r="AT420" s="84"/>
      <c r="AU420" s="84"/>
      <c r="AV420" s="84"/>
      <c r="AW420" s="84"/>
      <c r="AX420" s="84"/>
      <c r="AY420" s="84"/>
      <c r="AZ420" s="84"/>
      <c r="BA420" s="84"/>
      <c r="BB420" s="84"/>
      <c r="BC420" s="84"/>
      <c r="BD420" s="84"/>
      <c r="BE420" s="86"/>
      <c r="BF420" s="86"/>
      <c r="BG420" s="86"/>
      <c r="BH420" s="86"/>
      <c r="BI420" s="86"/>
      <c r="BJ420" s="86"/>
      <c r="BK420" s="86"/>
      <c r="BL420" s="86"/>
      <c r="BM420" s="86"/>
      <c r="BN420" s="86"/>
      <c r="BO420" s="86"/>
      <c r="BP420" s="86"/>
      <c r="BQ420" s="86"/>
      <c r="BR420" s="86"/>
      <c r="BS420" s="86"/>
      <c r="BT420" s="86"/>
      <c r="BU420" s="86"/>
      <c r="BV420" s="86"/>
      <c r="BW420" s="86"/>
      <c r="BX420" s="86"/>
      <c r="BY420" s="86"/>
    </row>
    <row r="421" spans="1:77" s="73" customFormat="1" ht="8.25" customHeight="1" hidden="1">
      <c r="A421" s="292"/>
      <c r="B421" s="292"/>
      <c r="C421" s="382"/>
      <c r="D421" s="286"/>
      <c r="E421" s="286"/>
      <c r="F421" s="286"/>
      <c r="G421" s="286"/>
      <c r="H421" s="72">
        <f>IF(AD97="!!!","B.3.28.","")</f>
      </c>
      <c r="I421" s="286"/>
      <c r="J421" s="286"/>
      <c r="K421" s="286"/>
      <c r="L421" s="286"/>
      <c r="M421" s="286"/>
      <c r="N421" s="286"/>
      <c r="O421" s="286"/>
      <c r="P421" s="286"/>
      <c r="Q421" s="286"/>
      <c r="R421" s="286"/>
      <c r="S421" s="286"/>
      <c r="T421" s="286"/>
      <c r="U421" s="286"/>
      <c r="V421" s="286"/>
      <c r="W421" s="286"/>
      <c r="X421" s="72">
        <f>IF(AH292="!!!","E.2.183.","")</f>
      </c>
      <c r="Y421" s="286"/>
      <c r="Z421" s="286"/>
      <c r="AA421" s="286"/>
      <c r="AB421" s="286"/>
      <c r="AC421" s="286"/>
      <c r="AD421" s="286"/>
      <c r="AE421" s="286"/>
      <c r="AF421" s="286"/>
      <c r="AG421" s="286"/>
      <c r="AH421" s="286"/>
      <c r="AI421" s="286"/>
      <c r="AJ421" s="437"/>
      <c r="AK421" s="437"/>
      <c r="AL421" s="437"/>
      <c r="AM421" s="437"/>
      <c r="AN421" s="437"/>
      <c r="AO421" s="437"/>
      <c r="AP421" s="437"/>
      <c r="AQ421" s="437"/>
      <c r="AR421" s="84"/>
      <c r="AS421" s="84"/>
      <c r="AT421" s="84"/>
      <c r="AU421" s="84"/>
      <c r="AV421" s="84"/>
      <c r="AW421" s="84"/>
      <c r="AX421" s="84"/>
      <c r="AY421" s="84"/>
      <c r="AZ421" s="84"/>
      <c r="BA421" s="84"/>
      <c r="BB421" s="84"/>
      <c r="BC421" s="84"/>
      <c r="BD421" s="84"/>
      <c r="BE421" s="86"/>
      <c r="BF421" s="86"/>
      <c r="BG421" s="86"/>
      <c r="BH421" s="86"/>
      <c r="BI421" s="86"/>
      <c r="BJ421" s="86"/>
      <c r="BK421" s="86"/>
      <c r="BL421" s="86"/>
      <c r="BM421" s="86"/>
      <c r="BN421" s="86"/>
      <c r="BO421" s="86"/>
      <c r="BP421" s="86"/>
      <c r="BQ421" s="86"/>
      <c r="BR421" s="86"/>
      <c r="BS421" s="86"/>
      <c r="BT421" s="86"/>
      <c r="BU421" s="86"/>
      <c r="BV421" s="86"/>
      <c r="BW421" s="86"/>
      <c r="BX421" s="86"/>
      <c r="BY421" s="86"/>
    </row>
    <row r="422" spans="1:77" s="73" customFormat="1" ht="12.75" hidden="1">
      <c r="A422" s="292"/>
      <c r="B422" s="292"/>
      <c r="C422" s="285"/>
      <c r="D422" s="285"/>
      <c r="E422" s="285"/>
      <c r="F422" s="285"/>
      <c r="G422" s="285"/>
      <c r="H422" s="72"/>
      <c r="I422" s="285"/>
      <c r="J422" s="285"/>
      <c r="K422" s="285"/>
      <c r="L422" s="285"/>
      <c r="M422" s="285"/>
      <c r="N422" s="285"/>
      <c r="O422" s="285"/>
      <c r="P422" s="285"/>
      <c r="Q422" s="285"/>
      <c r="R422" s="285"/>
      <c r="S422" s="285"/>
      <c r="T422" s="286"/>
      <c r="U422" s="285"/>
      <c r="V422" s="285"/>
      <c r="W422" s="285"/>
      <c r="X422" s="72">
        <f>IF(F294="!!!","E.2.184.","")</f>
      </c>
      <c r="Y422" s="285"/>
      <c r="Z422" s="285"/>
      <c r="AA422" s="285"/>
      <c r="AB422" s="285"/>
      <c r="AC422" s="285"/>
      <c r="AD422" s="285"/>
      <c r="AE422" s="285"/>
      <c r="AF422" s="285"/>
      <c r="AG422" s="285"/>
      <c r="AH422" s="285"/>
      <c r="AI422" s="285"/>
      <c r="AJ422" s="285"/>
      <c r="AK422" s="437"/>
      <c r="AL422" s="437"/>
      <c r="AM422" s="437"/>
      <c r="AN422" s="437"/>
      <c r="AO422" s="437"/>
      <c r="AP422" s="437"/>
      <c r="AQ422" s="437"/>
      <c r="AR422" s="84"/>
      <c r="AS422" s="84"/>
      <c r="AT422" s="84"/>
      <c r="AU422" s="84"/>
      <c r="AV422" s="84"/>
      <c r="AW422" s="84"/>
      <c r="AX422" s="84"/>
      <c r="AY422" s="84"/>
      <c r="AZ422" s="84"/>
      <c r="BA422" s="84"/>
      <c r="BB422" s="84"/>
      <c r="BC422" s="84"/>
      <c r="BD422" s="84"/>
      <c r="BE422" s="86"/>
      <c r="BF422" s="86"/>
      <c r="BG422" s="86"/>
      <c r="BH422" s="86"/>
      <c r="BI422" s="86"/>
      <c r="BJ422" s="86"/>
      <c r="BK422" s="86"/>
      <c r="BL422" s="86"/>
      <c r="BM422" s="86"/>
      <c r="BN422" s="86"/>
      <c r="BO422" s="86"/>
      <c r="BP422" s="86"/>
      <c r="BQ422" s="86"/>
      <c r="BR422" s="86"/>
      <c r="BS422" s="86"/>
      <c r="BT422" s="86"/>
      <c r="BU422" s="86"/>
      <c r="BV422" s="86"/>
      <c r="BW422" s="86"/>
      <c r="BX422" s="86"/>
      <c r="BY422" s="86"/>
    </row>
    <row r="423" spans="1:56" ht="12.75" hidden="1">
      <c r="A423" s="292"/>
      <c r="B423" s="292"/>
      <c r="C423" s="285"/>
      <c r="D423" s="285"/>
      <c r="E423" s="285"/>
      <c r="F423" s="285"/>
      <c r="G423" s="285"/>
      <c r="H423" s="72"/>
      <c r="I423" s="285"/>
      <c r="J423" s="285"/>
      <c r="K423" s="285"/>
      <c r="L423" s="285"/>
      <c r="M423" s="285"/>
      <c r="N423" s="285"/>
      <c r="O423" s="285"/>
      <c r="P423" s="285"/>
      <c r="Q423" s="285"/>
      <c r="R423" s="285"/>
      <c r="S423" s="285"/>
      <c r="T423" s="285"/>
      <c r="U423" s="285"/>
      <c r="V423" s="285"/>
      <c r="W423" s="285"/>
      <c r="X423" s="72">
        <f>IF(V294="!!!","E.2.185.","")</f>
      </c>
      <c r="Y423" s="285"/>
      <c r="Z423" s="285"/>
      <c r="AA423" s="285"/>
      <c r="AB423" s="285"/>
      <c r="AC423" s="285"/>
      <c r="AD423" s="285"/>
      <c r="AE423" s="285"/>
      <c r="AF423" s="285"/>
      <c r="AG423" s="285"/>
      <c r="AH423" s="285"/>
      <c r="AI423" s="285"/>
      <c r="AJ423" s="285"/>
      <c r="BD423" s="84"/>
    </row>
    <row r="424" spans="1:36" ht="12.75" hidden="1">
      <c r="A424" s="292"/>
      <c r="B424" s="292"/>
      <c r="C424" s="285"/>
      <c r="D424" s="285"/>
      <c r="E424" s="285"/>
      <c r="F424" s="285"/>
      <c r="G424" s="285"/>
      <c r="H424" s="72"/>
      <c r="I424" s="285"/>
      <c r="J424" s="285"/>
      <c r="K424" s="285"/>
      <c r="L424" s="285"/>
      <c r="M424" s="285"/>
      <c r="N424" s="285"/>
      <c r="O424" s="285"/>
      <c r="P424" s="285"/>
      <c r="Q424" s="285"/>
      <c r="R424" s="285"/>
      <c r="S424" s="285"/>
      <c r="T424" s="285"/>
      <c r="U424" s="285"/>
      <c r="V424" s="285"/>
      <c r="W424" s="285"/>
      <c r="X424" s="72">
        <f>IF(Z294="!!!","E.2.186.","")</f>
      </c>
      <c r="Y424" s="285"/>
      <c r="Z424" s="285"/>
      <c r="AA424" s="285"/>
      <c r="AB424" s="285"/>
      <c r="AC424" s="285"/>
      <c r="AD424" s="285"/>
      <c r="AE424" s="285"/>
      <c r="AF424" s="285"/>
      <c r="AG424" s="285"/>
      <c r="AH424" s="285"/>
      <c r="AI424" s="285"/>
      <c r="AJ424" s="285"/>
    </row>
    <row r="425" spans="1:36" ht="12.75" hidden="1">
      <c r="A425" s="292"/>
      <c r="B425" s="292"/>
      <c r="C425" s="285"/>
      <c r="D425" s="285"/>
      <c r="E425" s="285"/>
      <c r="F425" s="285"/>
      <c r="G425" s="285"/>
      <c r="H425" s="72"/>
      <c r="I425" s="285"/>
      <c r="J425" s="285"/>
      <c r="K425" s="285"/>
      <c r="L425" s="285"/>
      <c r="M425" s="285"/>
      <c r="N425" s="285"/>
      <c r="O425" s="285"/>
      <c r="P425" s="285"/>
      <c r="Q425" s="285"/>
      <c r="R425" s="285"/>
      <c r="S425" s="285"/>
      <c r="T425" s="285"/>
      <c r="U425" s="285"/>
      <c r="V425" s="285"/>
      <c r="W425" s="285"/>
      <c r="X425" s="72">
        <f>IF(AD294="!!!","E.2.187.","")</f>
      </c>
      <c r="Y425" s="285"/>
      <c r="Z425" s="285"/>
      <c r="AA425" s="285"/>
      <c r="AB425" s="285"/>
      <c r="AC425" s="285"/>
      <c r="AD425" s="285"/>
      <c r="AE425" s="285"/>
      <c r="AF425" s="285"/>
      <c r="AG425" s="285"/>
      <c r="AH425" s="285"/>
      <c r="AI425" s="285"/>
      <c r="AJ425" s="285"/>
    </row>
    <row r="426" spans="1:36" ht="12.75" hidden="1">
      <c r="A426" s="292"/>
      <c r="B426" s="292"/>
      <c r="C426" s="285"/>
      <c r="D426" s="285"/>
      <c r="E426" s="285"/>
      <c r="F426" s="285"/>
      <c r="G426" s="285"/>
      <c r="H426" s="72"/>
      <c r="I426" s="285"/>
      <c r="J426" s="285"/>
      <c r="K426" s="285"/>
      <c r="L426" s="285"/>
      <c r="M426" s="285"/>
      <c r="N426" s="285"/>
      <c r="O426" s="285"/>
      <c r="P426" s="285"/>
      <c r="Q426" s="285"/>
      <c r="R426" s="285"/>
      <c r="S426" s="285"/>
      <c r="T426" s="285"/>
      <c r="U426" s="285"/>
      <c r="V426" s="285"/>
      <c r="W426" s="285"/>
      <c r="X426" s="72">
        <f>IF(AH294="!!!","E.2.188.","")</f>
      </c>
      <c r="Y426" s="285"/>
      <c r="Z426" s="285"/>
      <c r="AA426" s="285"/>
      <c r="AB426" s="285"/>
      <c r="AC426" s="285"/>
      <c r="AD426" s="285"/>
      <c r="AE426" s="285"/>
      <c r="AF426" s="285"/>
      <c r="AG426" s="285"/>
      <c r="AH426" s="285"/>
      <c r="AI426" s="285"/>
      <c r="AJ426" s="285"/>
    </row>
    <row r="427" spans="1:36" ht="12.75" hidden="1">
      <c r="A427" s="292"/>
      <c r="B427" s="292"/>
      <c r="C427" s="285"/>
      <c r="D427" s="285"/>
      <c r="E427" s="285"/>
      <c r="F427" s="285"/>
      <c r="G427" s="285"/>
      <c r="H427" s="72"/>
      <c r="I427" s="285"/>
      <c r="J427" s="285"/>
      <c r="K427" s="285"/>
      <c r="L427" s="285"/>
      <c r="M427" s="285"/>
      <c r="N427" s="285"/>
      <c r="O427" s="285"/>
      <c r="P427" s="285"/>
      <c r="Q427" s="285"/>
      <c r="R427" s="285"/>
      <c r="S427" s="285"/>
      <c r="T427" s="285"/>
      <c r="U427" s="285"/>
      <c r="V427" s="285"/>
      <c r="W427" s="285"/>
      <c r="X427" s="470"/>
      <c r="Y427" s="285"/>
      <c r="Z427" s="285"/>
      <c r="AA427" s="285"/>
      <c r="AB427" s="285"/>
      <c r="AC427" s="285"/>
      <c r="AD427" s="285"/>
      <c r="AE427" s="285"/>
      <c r="AF427" s="285"/>
      <c r="AG427" s="285"/>
      <c r="AH427" s="285"/>
      <c r="AI427" s="285"/>
      <c r="AJ427" s="285"/>
    </row>
    <row r="428" spans="1:36" ht="12.75" hidden="1">
      <c r="A428" s="292"/>
      <c r="B428" s="292"/>
      <c r="C428" s="285"/>
      <c r="D428" s="285"/>
      <c r="E428" s="285"/>
      <c r="F428" s="285"/>
      <c r="G428" s="285"/>
      <c r="H428" s="72"/>
      <c r="I428" s="285"/>
      <c r="J428" s="285"/>
      <c r="K428" s="285"/>
      <c r="L428" s="285"/>
      <c r="M428" s="285"/>
      <c r="N428" s="285"/>
      <c r="O428" s="285"/>
      <c r="P428" s="285"/>
      <c r="Q428" s="285"/>
      <c r="R428" s="285"/>
      <c r="S428" s="285"/>
      <c r="T428" s="285"/>
      <c r="U428" s="285"/>
      <c r="V428" s="285"/>
      <c r="W428" s="285"/>
      <c r="X428" s="72"/>
      <c r="Y428" s="285"/>
      <c r="Z428" s="285"/>
      <c r="AA428" s="285"/>
      <c r="AB428" s="285"/>
      <c r="AC428" s="285"/>
      <c r="AD428" s="285"/>
      <c r="AE428" s="285"/>
      <c r="AF428" s="285"/>
      <c r="AG428" s="285"/>
      <c r="AH428" s="285"/>
      <c r="AI428" s="285"/>
      <c r="AJ428" s="285"/>
    </row>
    <row r="429" spans="1:36" ht="12.75" hidden="1">
      <c r="A429" s="292"/>
      <c r="B429" s="292"/>
      <c r="C429" s="285"/>
      <c r="D429" s="285"/>
      <c r="E429" s="285"/>
      <c r="F429" s="285"/>
      <c r="G429" s="285"/>
      <c r="H429" s="72"/>
      <c r="I429" s="285"/>
      <c r="J429" s="285"/>
      <c r="K429" s="285"/>
      <c r="L429" s="285"/>
      <c r="M429" s="285"/>
      <c r="N429" s="285"/>
      <c r="O429" s="285"/>
      <c r="P429" s="285"/>
      <c r="Q429" s="285"/>
      <c r="R429" s="285"/>
      <c r="S429" s="285"/>
      <c r="T429" s="285"/>
      <c r="U429" s="285"/>
      <c r="V429" s="285"/>
      <c r="W429" s="285"/>
      <c r="X429" s="72"/>
      <c r="Y429" s="285"/>
      <c r="Z429" s="285"/>
      <c r="AA429" s="285"/>
      <c r="AB429" s="285"/>
      <c r="AC429" s="285"/>
      <c r="AD429" s="285"/>
      <c r="AE429" s="285"/>
      <c r="AF429" s="285"/>
      <c r="AG429" s="285"/>
      <c r="AH429" s="285"/>
      <c r="AI429" s="285"/>
      <c r="AJ429" s="285"/>
    </row>
    <row r="430" spans="1:36" ht="12.75" hidden="1">
      <c r="A430" s="292"/>
      <c r="B430" s="292"/>
      <c r="C430" s="285"/>
      <c r="D430" s="285"/>
      <c r="E430" s="285"/>
      <c r="F430" s="285"/>
      <c r="G430" s="285"/>
      <c r="H430" s="72"/>
      <c r="I430" s="285"/>
      <c r="J430" s="285"/>
      <c r="K430" s="285"/>
      <c r="L430" s="285"/>
      <c r="M430" s="285"/>
      <c r="N430" s="285"/>
      <c r="O430" s="285"/>
      <c r="P430" s="285"/>
      <c r="Q430" s="285"/>
      <c r="R430" s="285"/>
      <c r="S430" s="285"/>
      <c r="T430" s="285"/>
      <c r="U430" s="285"/>
      <c r="V430" s="285"/>
      <c r="W430" s="285"/>
      <c r="X430" s="72"/>
      <c r="Y430" s="285"/>
      <c r="Z430" s="285"/>
      <c r="AA430" s="285"/>
      <c r="AB430" s="285"/>
      <c r="AC430" s="285"/>
      <c r="AD430" s="285"/>
      <c r="AE430" s="285"/>
      <c r="AF430" s="285"/>
      <c r="AG430" s="285"/>
      <c r="AH430" s="285"/>
      <c r="AI430" s="285"/>
      <c r="AJ430" s="285"/>
    </row>
    <row r="431" spans="1:36" ht="12.75" hidden="1">
      <c r="A431" s="292"/>
      <c r="B431" s="292"/>
      <c r="C431" s="285"/>
      <c r="D431" s="285"/>
      <c r="E431" s="285"/>
      <c r="F431" s="285"/>
      <c r="G431" s="285"/>
      <c r="H431" s="72"/>
      <c r="I431" s="285"/>
      <c r="J431" s="285"/>
      <c r="K431" s="285"/>
      <c r="L431" s="285"/>
      <c r="M431" s="285"/>
      <c r="N431" s="285"/>
      <c r="O431" s="285"/>
      <c r="P431" s="285"/>
      <c r="Q431" s="285"/>
      <c r="R431" s="285"/>
      <c r="S431" s="285"/>
      <c r="T431" s="285"/>
      <c r="U431" s="285"/>
      <c r="V431" s="285"/>
      <c r="W431" s="285"/>
      <c r="X431" s="72"/>
      <c r="Y431" s="285"/>
      <c r="Z431" s="285"/>
      <c r="AA431" s="285"/>
      <c r="AB431" s="285"/>
      <c r="AC431" s="285"/>
      <c r="AD431" s="285"/>
      <c r="AE431" s="285"/>
      <c r="AF431" s="285"/>
      <c r="AG431" s="285"/>
      <c r="AH431" s="285"/>
      <c r="AI431" s="285"/>
      <c r="AJ431" s="285"/>
    </row>
    <row r="432" spans="1:36" ht="12.75" hidden="1">
      <c r="A432" s="292"/>
      <c r="B432" s="292"/>
      <c r="C432" s="285"/>
      <c r="D432" s="285"/>
      <c r="E432" s="285"/>
      <c r="F432" s="285"/>
      <c r="G432" s="285"/>
      <c r="H432" s="72"/>
      <c r="I432" s="285"/>
      <c r="J432" s="285"/>
      <c r="K432" s="285"/>
      <c r="L432" s="285"/>
      <c r="M432" s="285"/>
      <c r="N432" s="285"/>
      <c r="O432" s="285"/>
      <c r="P432" s="285"/>
      <c r="Q432" s="285"/>
      <c r="R432" s="285"/>
      <c r="S432" s="285"/>
      <c r="T432" s="285"/>
      <c r="U432" s="285"/>
      <c r="V432" s="285"/>
      <c r="W432" s="285"/>
      <c r="X432" s="72"/>
      <c r="Y432" s="285"/>
      <c r="Z432" s="285"/>
      <c r="AA432" s="285"/>
      <c r="AB432" s="285"/>
      <c r="AC432" s="285"/>
      <c r="AD432" s="285"/>
      <c r="AE432" s="285"/>
      <c r="AF432" s="285"/>
      <c r="AG432" s="285"/>
      <c r="AH432" s="285"/>
      <c r="AI432" s="285"/>
      <c r="AJ432" s="285"/>
    </row>
    <row r="433" spans="3:36" ht="12.75" hidden="1">
      <c r="C433" s="285"/>
      <c r="D433" s="285"/>
      <c r="E433" s="285"/>
      <c r="F433" s="285"/>
      <c r="G433" s="285"/>
      <c r="H433" s="72"/>
      <c r="I433" s="285"/>
      <c r="J433" s="285"/>
      <c r="K433" s="285"/>
      <c r="L433" s="285"/>
      <c r="M433" s="285"/>
      <c r="N433" s="285"/>
      <c r="O433" s="285"/>
      <c r="P433" s="285"/>
      <c r="Q433" s="285"/>
      <c r="R433" s="285"/>
      <c r="S433" s="285"/>
      <c r="T433" s="285"/>
      <c r="U433" s="285"/>
      <c r="V433" s="285"/>
      <c r="W433" s="285"/>
      <c r="X433" s="72"/>
      <c r="Y433" s="285"/>
      <c r="Z433" s="285"/>
      <c r="AA433" s="285"/>
      <c r="AB433" s="285"/>
      <c r="AC433" s="285"/>
      <c r="AD433" s="285"/>
      <c r="AE433" s="285"/>
      <c r="AF433" s="285"/>
      <c r="AG433" s="285"/>
      <c r="AH433" s="285"/>
      <c r="AI433" s="285"/>
      <c r="AJ433" s="285"/>
    </row>
    <row r="434" spans="3:36" ht="12.75" hidden="1">
      <c r="C434" s="285"/>
      <c r="D434" s="285"/>
      <c r="E434" s="285"/>
      <c r="F434" s="285"/>
      <c r="G434" s="285"/>
      <c r="H434" s="72"/>
      <c r="I434" s="285"/>
      <c r="J434" s="285"/>
      <c r="K434" s="285"/>
      <c r="L434" s="285"/>
      <c r="M434" s="285"/>
      <c r="N434" s="285"/>
      <c r="O434" s="285"/>
      <c r="P434" s="285"/>
      <c r="Q434" s="285"/>
      <c r="R434" s="285"/>
      <c r="S434" s="285"/>
      <c r="T434" s="285"/>
      <c r="U434" s="285"/>
      <c r="V434" s="285"/>
      <c r="W434" s="285"/>
      <c r="X434" s="72"/>
      <c r="Y434" s="285"/>
      <c r="Z434" s="285"/>
      <c r="AA434" s="285"/>
      <c r="AB434" s="285"/>
      <c r="AC434" s="285"/>
      <c r="AD434" s="285"/>
      <c r="AE434" s="285"/>
      <c r="AF434" s="285"/>
      <c r="AG434" s="285"/>
      <c r="AH434" s="285"/>
      <c r="AI434" s="285"/>
      <c r="AJ434" s="285"/>
    </row>
    <row r="435" spans="3:36" ht="12.75" hidden="1">
      <c r="C435" s="285"/>
      <c r="D435" s="285"/>
      <c r="E435" s="285"/>
      <c r="F435" s="285"/>
      <c r="G435" s="285"/>
      <c r="H435" s="72"/>
      <c r="I435" s="285"/>
      <c r="J435" s="285"/>
      <c r="K435" s="285"/>
      <c r="L435" s="285"/>
      <c r="M435" s="285"/>
      <c r="N435" s="285"/>
      <c r="O435" s="285"/>
      <c r="P435" s="285"/>
      <c r="Q435" s="285"/>
      <c r="R435" s="285"/>
      <c r="S435" s="285"/>
      <c r="T435" s="285"/>
      <c r="U435" s="285"/>
      <c r="V435" s="285"/>
      <c r="W435" s="285"/>
      <c r="X435" s="72"/>
      <c r="Y435" s="285"/>
      <c r="Z435" s="285"/>
      <c r="AA435" s="285"/>
      <c r="AB435" s="285"/>
      <c r="AC435" s="285"/>
      <c r="AD435" s="285"/>
      <c r="AE435" s="285"/>
      <c r="AF435" s="285"/>
      <c r="AG435" s="285"/>
      <c r="AH435" s="285"/>
      <c r="AI435" s="285"/>
      <c r="AJ435" s="285"/>
    </row>
    <row r="436" spans="3:36" ht="12.75" hidden="1">
      <c r="C436" s="285"/>
      <c r="D436" s="285"/>
      <c r="E436" s="285"/>
      <c r="F436" s="285"/>
      <c r="G436" s="285"/>
      <c r="H436" s="72"/>
      <c r="I436" s="285"/>
      <c r="J436" s="285"/>
      <c r="K436" s="285"/>
      <c r="L436" s="285"/>
      <c r="M436" s="285"/>
      <c r="N436" s="285"/>
      <c r="O436" s="285"/>
      <c r="P436" s="285"/>
      <c r="Q436" s="285"/>
      <c r="R436" s="285"/>
      <c r="S436" s="285"/>
      <c r="T436" s="285"/>
      <c r="U436" s="285"/>
      <c r="V436" s="285"/>
      <c r="W436" s="285"/>
      <c r="X436" s="72"/>
      <c r="Y436" s="285"/>
      <c r="Z436" s="285"/>
      <c r="AA436" s="285"/>
      <c r="AB436" s="285"/>
      <c r="AC436" s="285"/>
      <c r="AD436" s="285"/>
      <c r="AE436" s="285"/>
      <c r="AF436" s="285"/>
      <c r="AG436" s="285"/>
      <c r="AH436" s="285"/>
      <c r="AI436" s="285"/>
      <c r="AJ436" s="285"/>
    </row>
    <row r="437" spans="3:36" ht="12.75" hidden="1">
      <c r="C437" s="285"/>
      <c r="D437" s="285"/>
      <c r="E437" s="285"/>
      <c r="F437" s="285"/>
      <c r="G437" s="285"/>
      <c r="H437" s="72"/>
      <c r="I437" s="285"/>
      <c r="J437" s="285"/>
      <c r="K437" s="285"/>
      <c r="L437" s="285"/>
      <c r="M437" s="285"/>
      <c r="N437" s="285"/>
      <c r="O437" s="285"/>
      <c r="P437" s="285"/>
      <c r="Q437" s="285"/>
      <c r="R437" s="285"/>
      <c r="S437" s="285"/>
      <c r="T437" s="285"/>
      <c r="U437" s="285"/>
      <c r="V437" s="285"/>
      <c r="W437" s="285"/>
      <c r="X437" s="72"/>
      <c r="Y437" s="285"/>
      <c r="Z437" s="285"/>
      <c r="AA437" s="285"/>
      <c r="AB437" s="285"/>
      <c r="AC437" s="285"/>
      <c r="AD437" s="285"/>
      <c r="AE437" s="285"/>
      <c r="AF437" s="285"/>
      <c r="AG437" s="285"/>
      <c r="AH437" s="285"/>
      <c r="AI437" s="285"/>
      <c r="AJ437" s="285"/>
    </row>
    <row r="438" spans="3:36" ht="12.75" hidden="1">
      <c r="C438" s="285"/>
      <c r="D438" s="285"/>
      <c r="E438" s="285"/>
      <c r="F438" s="285"/>
      <c r="G438" s="285"/>
      <c r="H438" s="72"/>
      <c r="I438" s="285"/>
      <c r="J438" s="285"/>
      <c r="K438" s="285"/>
      <c r="L438" s="285"/>
      <c r="M438" s="285"/>
      <c r="N438" s="285"/>
      <c r="O438" s="285"/>
      <c r="P438" s="285"/>
      <c r="Q438" s="285"/>
      <c r="R438" s="285"/>
      <c r="S438" s="285"/>
      <c r="T438" s="285"/>
      <c r="U438" s="285"/>
      <c r="V438" s="285"/>
      <c r="W438" s="285"/>
      <c r="X438" s="72"/>
      <c r="Y438" s="285"/>
      <c r="Z438" s="285"/>
      <c r="AA438" s="285"/>
      <c r="AB438" s="285"/>
      <c r="AC438" s="285"/>
      <c r="AD438" s="285"/>
      <c r="AE438" s="285"/>
      <c r="AF438" s="285"/>
      <c r="AG438" s="285"/>
      <c r="AH438" s="285"/>
      <c r="AI438" s="285"/>
      <c r="AJ438" s="285"/>
    </row>
    <row r="439" spans="3:36" ht="12.75" hidden="1">
      <c r="C439" s="285"/>
      <c r="D439" s="285"/>
      <c r="E439" s="285"/>
      <c r="F439" s="285"/>
      <c r="G439" s="285"/>
      <c r="H439" s="72"/>
      <c r="I439" s="285"/>
      <c r="J439" s="285"/>
      <c r="K439" s="285"/>
      <c r="L439" s="285"/>
      <c r="M439" s="285"/>
      <c r="N439" s="285"/>
      <c r="O439" s="285"/>
      <c r="P439" s="285"/>
      <c r="Q439" s="285"/>
      <c r="R439" s="285"/>
      <c r="S439" s="285"/>
      <c r="T439" s="285"/>
      <c r="U439" s="285"/>
      <c r="V439" s="285"/>
      <c r="W439" s="285"/>
      <c r="X439" s="72"/>
      <c r="Y439" s="285"/>
      <c r="Z439" s="285"/>
      <c r="AA439" s="285"/>
      <c r="AB439" s="285"/>
      <c r="AC439" s="285"/>
      <c r="AD439" s="285"/>
      <c r="AE439" s="285"/>
      <c r="AF439" s="285"/>
      <c r="AG439" s="285"/>
      <c r="AH439" s="285"/>
      <c r="AI439" s="285"/>
      <c r="AJ439" s="285"/>
    </row>
    <row r="440" spans="3:36" ht="12.75" hidden="1">
      <c r="C440" s="285"/>
      <c r="D440" s="285"/>
      <c r="E440" s="285"/>
      <c r="F440" s="285"/>
      <c r="G440" s="285"/>
      <c r="H440" s="72"/>
      <c r="I440" s="285"/>
      <c r="J440" s="285"/>
      <c r="K440" s="285"/>
      <c r="L440" s="285"/>
      <c r="M440" s="285"/>
      <c r="N440" s="285"/>
      <c r="O440" s="285"/>
      <c r="P440" s="285"/>
      <c r="Q440" s="285"/>
      <c r="R440" s="285"/>
      <c r="S440" s="285"/>
      <c r="T440" s="285"/>
      <c r="U440" s="285"/>
      <c r="V440" s="285"/>
      <c r="W440" s="285"/>
      <c r="X440" s="72"/>
      <c r="Y440" s="285"/>
      <c r="Z440" s="285"/>
      <c r="AA440" s="285"/>
      <c r="AB440" s="285"/>
      <c r="AC440" s="285"/>
      <c r="AD440" s="285"/>
      <c r="AE440" s="285"/>
      <c r="AF440" s="285"/>
      <c r="AG440" s="285"/>
      <c r="AH440" s="285"/>
      <c r="AI440" s="285"/>
      <c r="AJ440" s="285"/>
    </row>
    <row r="441" spans="3:36" ht="12.75" hidden="1">
      <c r="C441" s="285"/>
      <c r="D441" s="285"/>
      <c r="E441" s="285"/>
      <c r="F441" s="285"/>
      <c r="G441" s="285"/>
      <c r="H441" s="72"/>
      <c r="I441" s="285"/>
      <c r="J441" s="285"/>
      <c r="K441" s="285"/>
      <c r="L441" s="285"/>
      <c r="M441" s="285"/>
      <c r="N441" s="285"/>
      <c r="O441" s="285"/>
      <c r="P441" s="285"/>
      <c r="Q441" s="285"/>
      <c r="R441" s="285"/>
      <c r="S441" s="285"/>
      <c r="T441" s="285"/>
      <c r="U441" s="285"/>
      <c r="V441" s="285"/>
      <c r="W441" s="285"/>
      <c r="X441" s="72"/>
      <c r="Y441" s="285"/>
      <c r="Z441" s="285"/>
      <c r="AA441" s="285"/>
      <c r="AB441" s="285"/>
      <c r="AC441" s="285"/>
      <c r="AD441" s="285"/>
      <c r="AE441" s="285"/>
      <c r="AF441" s="285"/>
      <c r="AG441" s="285"/>
      <c r="AH441" s="285"/>
      <c r="AI441" s="285"/>
      <c r="AJ441" s="285"/>
    </row>
    <row r="442" spans="3:36" ht="12.75" hidden="1">
      <c r="C442" s="285"/>
      <c r="D442" s="285"/>
      <c r="E442" s="285"/>
      <c r="F442" s="285"/>
      <c r="G442" s="285"/>
      <c r="H442" s="72"/>
      <c r="I442" s="285"/>
      <c r="J442" s="285"/>
      <c r="K442" s="285"/>
      <c r="L442" s="285"/>
      <c r="M442" s="285"/>
      <c r="N442" s="285"/>
      <c r="O442" s="285"/>
      <c r="P442" s="285"/>
      <c r="Q442" s="285"/>
      <c r="R442" s="285"/>
      <c r="S442" s="285"/>
      <c r="T442" s="285"/>
      <c r="U442" s="285"/>
      <c r="V442" s="285"/>
      <c r="W442" s="285"/>
      <c r="X442" s="72"/>
      <c r="Y442" s="285"/>
      <c r="Z442" s="285"/>
      <c r="AA442" s="285"/>
      <c r="AB442" s="285"/>
      <c r="AC442" s="285"/>
      <c r="AD442" s="285"/>
      <c r="AE442" s="285"/>
      <c r="AF442" s="285"/>
      <c r="AG442" s="285"/>
      <c r="AH442" s="285"/>
      <c r="AI442" s="285"/>
      <c r="AJ442" s="285"/>
    </row>
    <row r="443" spans="3:36" ht="12.75" hidden="1">
      <c r="C443" s="285"/>
      <c r="D443" s="285"/>
      <c r="E443" s="285"/>
      <c r="F443" s="285"/>
      <c r="G443" s="285"/>
      <c r="H443" s="72"/>
      <c r="I443" s="285"/>
      <c r="J443" s="285"/>
      <c r="K443" s="285"/>
      <c r="L443" s="285"/>
      <c r="M443" s="285"/>
      <c r="N443" s="285"/>
      <c r="O443" s="285"/>
      <c r="P443" s="285"/>
      <c r="Q443" s="285"/>
      <c r="R443" s="285"/>
      <c r="S443" s="285"/>
      <c r="T443" s="285"/>
      <c r="U443" s="285"/>
      <c r="V443" s="285"/>
      <c r="W443" s="285"/>
      <c r="X443" s="72"/>
      <c r="Y443" s="285"/>
      <c r="Z443" s="285"/>
      <c r="AA443" s="285"/>
      <c r="AB443" s="285"/>
      <c r="AC443" s="285"/>
      <c r="AD443" s="285"/>
      <c r="AE443" s="285"/>
      <c r="AF443" s="285"/>
      <c r="AG443" s="285"/>
      <c r="AH443" s="285"/>
      <c r="AI443" s="285"/>
      <c r="AJ443" s="285"/>
    </row>
    <row r="444" spans="3:36" ht="12.75" hidden="1">
      <c r="C444" s="285"/>
      <c r="D444" s="285"/>
      <c r="E444" s="285"/>
      <c r="F444" s="285"/>
      <c r="G444" s="285"/>
      <c r="H444" s="72"/>
      <c r="I444" s="285"/>
      <c r="J444" s="285"/>
      <c r="K444" s="285"/>
      <c r="L444" s="285"/>
      <c r="M444" s="285"/>
      <c r="N444" s="285"/>
      <c r="O444" s="285"/>
      <c r="P444" s="285"/>
      <c r="Q444" s="285"/>
      <c r="R444" s="285"/>
      <c r="S444" s="285"/>
      <c r="T444" s="285"/>
      <c r="U444" s="285"/>
      <c r="V444" s="285"/>
      <c r="W444" s="285"/>
      <c r="X444" s="72"/>
      <c r="Y444" s="285"/>
      <c r="Z444" s="285"/>
      <c r="AA444" s="285"/>
      <c r="AB444" s="285"/>
      <c r="AC444" s="285"/>
      <c r="AD444" s="285"/>
      <c r="AE444" s="285"/>
      <c r="AF444" s="285"/>
      <c r="AG444" s="285"/>
      <c r="AH444" s="285"/>
      <c r="AI444" s="285"/>
      <c r="AJ444" s="285"/>
    </row>
    <row r="445" spans="3:36" ht="12.75" hidden="1">
      <c r="C445" s="285"/>
      <c r="D445" s="285"/>
      <c r="E445" s="285"/>
      <c r="F445" s="285"/>
      <c r="G445" s="285"/>
      <c r="H445" s="72"/>
      <c r="I445" s="285"/>
      <c r="J445" s="285"/>
      <c r="K445" s="285"/>
      <c r="L445" s="285"/>
      <c r="M445" s="285"/>
      <c r="N445" s="285"/>
      <c r="O445" s="285"/>
      <c r="P445" s="285"/>
      <c r="Q445" s="285"/>
      <c r="R445" s="285"/>
      <c r="S445" s="285"/>
      <c r="T445" s="285"/>
      <c r="U445" s="285"/>
      <c r="V445" s="285"/>
      <c r="W445" s="285"/>
      <c r="X445" s="72"/>
      <c r="Y445" s="285"/>
      <c r="Z445" s="285"/>
      <c r="AA445" s="285"/>
      <c r="AB445" s="285"/>
      <c r="AC445" s="285"/>
      <c r="AD445" s="285"/>
      <c r="AE445" s="285"/>
      <c r="AF445" s="285"/>
      <c r="AG445" s="285"/>
      <c r="AH445" s="285"/>
      <c r="AI445" s="285"/>
      <c r="AJ445" s="285"/>
    </row>
    <row r="446" spans="3:36" ht="12.75" hidden="1">
      <c r="C446" s="285"/>
      <c r="D446" s="285"/>
      <c r="E446" s="285"/>
      <c r="F446" s="285"/>
      <c r="G446" s="285"/>
      <c r="H446" s="72"/>
      <c r="I446" s="285"/>
      <c r="J446" s="285"/>
      <c r="K446" s="285"/>
      <c r="L446" s="285"/>
      <c r="M446" s="285"/>
      <c r="N446" s="285"/>
      <c r="O446" s="285"/>
      <c r="P446" s="285"/>
      <c r="Q446" s="285"/>
      <c r="R446" s="285"/>
      <c r="S446" s="285"/>
      <c r="T446" s="285"/>
      <c r="U446" s="285"/>
      <c r="V446" s="285"/>
      <c r="W446" s="285"/>
      <c r="X446" s="72"/>
      <c r="Y446" s="285"/>
      <c r="Z446" s="285"/>
      <c r="AA446" s="285"/>
      <c r="AB446" s="285"/>
      <c r="AC446" s="285"/>
      <c r="AD446" s="285"/>
      <c r="AE446" s="285"/>
      <c r="AF446" s="285"/>
      <c r="AG446" s="285"/>
      <c r="AH446" s="285"/>
      <c r="AI446" s="285"/>
      <c r="AJ446" s="285"/>
    </row>
    <row r="447" spans="3:36" ht="12.75" hidden="1">
      <c r="C447" s="285"/>
      <c r="D447" s="285"/>
      <c r="E447" s="285"/>
      <c r="F447" s="285"/>
      <c r="G447" s="285"/>
      <c r="H447" s="72"/>
      <c r="I447" s="285"/>
      <c r="J447" s="285"/>
      <c r="K447" s="285"/>
      <c r="L447" s="285"/>
      <c r="M447" s="285"/>
      <c r="N447" s="285"/>
      <c r="O447" s="285"/>
      <c r="P447" s="285"/>
      <c r="Q447" s="285"/>
      <c r="R447" s="285"/>
      <c r="S447" s="285"/>
      <c r="T447" s="285"/>
      <c r="U447" s="285"/>
      <c r="V447" s="285"/>
      <c r="W447" s="285"/>
      <c r="X447" s="72"/>
      <c r="Y447" s="285"/>
      <c r="Z447" s="285"/>
      <c r="AA447" s="285"/>
      <c r="AB447" s="285"/>
      <c r="AC447" s="285"/>
      <c r="AD447" s="285"/>
      <c r="AE447" s="285"/>
      <c r="AF447" s="285"/>
      <c r="AG447" s="285"/>
      <c r="AH447" s="285"/>
      <c r="AI447" s="285"/>
      <c r="AJ447" s="285"/>
    </row>
    <row r="448" spans="3:36" ht="12.75" hidden="1">
      <c r="C448" s="285"/>
      <c r="D448" s="285"/>
      <c r="E448" s="285"/>
      <c r="F448" s="285"/>
      <c r="G448" s="285"/>
      <c r="H448" s="72"/>
      <c r="I448" s="285"/>
      <c r="J448" s="285"/>
      <c r="K448" s="285"/>
      <c r="L448" s="285"/>
      <c r="M448" s="285"/>
      <c r="N448" s="285"/>
      <c r="O448" s="285"/>
      <c r="P448" s="285"/>
      <c r="Q448" s="285"/>
      <c r="R448" s="285"/>
      <c r="S448" s="285"/>
      <c r="T448" s="285"/>
      <c r="U448" s="285"/>
      <c r="V448" s="285"/>
      <c r="W448" s="285"/>
      <c r="X448" s="72"/>
      <c r="Y448" s="285"/>
      <c r="Z448" s="285"/>
      <c r="AA448" s="285"/>
      <c r="AB448" s="285"/>
      <c r="AC448" s="285"/>
      <c r="AD448" s="285"/>
      <c r="AE448" s="285"/>
      <c r="AF448" s="285"/>
      <c r="AG448" s="285"/>
      <c r="AH448" s="285"/>
      <c r="AI448" s="285"/>
      <c r="AJ448" s="285"/>
    </row>
    <row r="449" spans="3:36" ht="12.75" hidden="1">
      <c r="C449" s="285"/>
      <c r="D449" s="285"/>
      <c r="E449" s="285"/>
      <c r="F449" s="285"/>
      <c r="G449" s="285"/>
      <c r="H449" s="72"/>
      <c r="I449" s="285"/>
      <c r="J449" s="285"/>
      <c r="K449" s="285"/>
      <c r="L449" s="285"/>
      <c r="M449" s="285"/>
      <c r="N449" s="285"/>
      <c r="O449" s="285"/>
      <c r="P449" s="285"/>
      <c r="Q449" s="285"/>
      <c r="R449" s="285"/>
      <c r="S449" s="285"/>
      <c r="T449" s="285"/>
      <c r="U449" s="285"/>
      <c r="V449" s="285"/>
      <c r="W449" s="285"/>
      <c r="X449" s="72"/>
      <c r="Y449" s="285"/>
      <c r="Z449" s="285"/>
      <c r="AA449" s="285"/>
      <c r="AB449" s="285"/>
      <c r="AC449" s="285"/>
      <c r="AD449" s="285"/>
      <c r="AE449" s="285"/>
      <c r="AF449" s="285"/>
      <c r="AG449" s="285"/>
      <c r="AH449" s="285"/>
      <c r="AI449" s="285"/>
      <c r="AJ449" s="285"/>
    </row>
    <row r="450" spans="3:36" ht="12.75" hidden="1">
      <c r="C450" s="285"/>
      <c r="D450" s="285"/>
      <c r="E450" s="285"/>
      <c r="F450" s="285"/>
      <c r="G450" s="285"/>
      <c r="H450" s="72"/>
      <c r="I450" s="285"/>
      <c r="J450" s="285"/>
      <c r="K450" s="285"/>
      <c r="L450" s="285"/>
      <c r="M450" s="285"/>
      <c r="N450" s="285"/>
      <c r="O450" s="285"/>
      <c r="P450" s="285"/>
      <c r="Q450" s="285"/>
      <c r="R450" s="285"/>
      <c r="S450" s="285"/>
      <c r="T450" s="285"/>
      <c r="U450" s="285"/>
      <c r="V450" s="285"/>
      <c r="W450" s="285"/>
      <c r="X450" s="72"/>
      <c r="Y450" s="285"/>
      <c r="Z450" s="285"/>
      <c r="AA450" s="285"/>
      <c r="AB450" s="285"/>
      <c r="AC450" s="285"/>
      <c r="AD450" s="285"/>
      <c r="AE450" s="285"/>
      <c r="AF450" s="285"/>
      <c r="AG450" s="285"/>
      <c r="AH450" s="285"/>
      <c r="AI450" s="285"/>
      <c r="AJ450" s="285"/>
    </row>
    <row r="451" spans="3:36" ht="12.75" hidden="1">
      <c r="C451" s="285"/>
      <c r="D451" s="285"/>
      <c r="E451" s="285"/>
      <c r="F451" s="285"/>
      <c r="G451" s="285"/>
      <c r="H451" s="72"/>
      <c r="I451" s="285"/>
      <c r="J451" s="285"/>
      <c r="K451" s="285"/>
      <c r="L451" s="285"/>
      <c r="M451" s="285"/>
      <c r="N451" s="285"/>
      <c r="O451" s="285"/>
      <c r="P451" s="285"/>
      <c r="Q451" s="285"/>
      <c r="R451" s="285"/>
      <c r="S451" s="285"/>
      <c r="T451" s="285"/>
      <c r="U451" s="285"/>
      <c r="V451" s="285"/>
      <c r="W451" s="285"/>
      <c r="X451" s="72"/>
      <c r="Y451" s="285"/>
      <c r="Z451" s="285"/>
      <c r="AA451" s="285"/>
      <c r="AB451" s="285"/>
      <c r="AC451" s="285"/>
      <c r="AD451" s="285"/>
      <c r="AE451" s="285"/>
      <c r="AF451" s="285"/>
      <c r="AG451" s="285"/>
      <c r="AH451" s="285"/>
      <c r="AI451" s="285"/>
      <c r="AJ451" s="285"/>
    </row>
    <row r="452" spans="3:36" ht="12.75" hidden="1">
      <c r="C452" s="285"/>
      <c r="D452" s="285"/>
      <c r="E452" s="285"/>
      <c r="F452" s="285"/>
      <c r="G452" s="285"/>
      <c r="H452" s="72"/>
      <c r="I452" s="285"/>
      <c r="J452" s="285"/>
      <c r="K452" s="285"/>
      <c r="L452" s="285"/>
      <c r="M452" s="285"/>
      <c r="N452" s="285"/>
      <c r="O452" s="285"/>
      <c r="P452" s="285"/>
      <c r="Q452" s="285"/>
      <c r="R452" s="285"/>
      <c r="S452" s="285"/>
      <c r="T452" s="285"/>
      <c r="U452" s="285"/>
      <c r="V452" s="285"/>
      <c r="W452" s="285"/>
      <c r="X452" s="72"/>
      <c r="Y452" s="285"/>
      <c r="Z452" s="285"/>
      <c r="AA452" s="285"/>
      <c r="AB452" s="285"/>
      <c r="AC452" s="285"/>
      <c r="AD452" s="285"/>
      <c r="AE452" s="285"/>
      <c r="AF452" s="285"/>
      <c r="AG452" s="285"/>
      <c r="AH452" s="285"/>
      <c r="AI452" s="285"/>
      <c r="AJ452" s="285"/>
    </row>
    <row r="453" spans="3:36" ht="12.75" hidden="1">
      <c r="C453" s="285"/>
      <c r="D453" s="285"/>
      <c r="E453" s="285"/>
      <c r="F453" s="285"/>
      <c r="G453" s="285"/>
      <c r="H453" s="72"/>
      <c r="I453" s="285"/>
      <c r="J453" s="285"/>
      <c r="K453" s="285"/>
      <c r="L453" s="285"/>
      <c r="M453" s="285"/>
      <c r="N453" s="285"/>
      <c r="O453" s="285"/>
      <c r="P453" s="285"/>
      <c r="Q453" s="285"/>
      <c r="R453" s="285"/>
      <c r="S453" s="285"/>
      <c r="T453" s="285"/>
      <c r="U453" s="285"/>
      <c r="V453" s="285"/>
      <c r="W453" s="285"/>
      <c r="X453" s="72"/>
      <c r="Y453" s="285"/>
      <c r="Z453" s="285"/>
      <c r="AA453" s="285"/>
      <c r="AB453" s="285"/>
      <c r="AC453" s="285"/>
      <c r="AD453" s="285"/>
      <c r="AE453" s="285"/>
      <c r="AF453" s="285"/>
      <c r="AG453" s="285"/>
      <c r="AH453" s="285"/>
      <c r="AI453" s="285"/>
      <c r="AJ453" s="285"/>
    </row>
    <row r="454" spans="3:36" ht="12.75" hidden="1">
      <c r="C454" s="285"/>
      <c r="D454" s="285"/>
      <c r="E454" s="285"/>
      <c r="F454" s="285"/>
      <c r="G454" s="285"/>
      <c r="H454" s="72"/>
      <c r="I454" s="285"/>
      <c r="J454" s="285"/>
      <c r="K454" s="285"/>
      <c r="L454" s="285"/>
      <c r="M454" s="285"/>
      <c r="N454" s="285"/>
      <c r="O454" s="285"/>
      <c r="P454" s="285"/>
      <c r="Q454" s="285"/>
      <c r="R454" s="285"/>
      <c r="S454" s="285"/>
      <c r="T454" s="285"/>
      <c r="U454" s="285"/>
      <c r="V454" s="285"/>
      <c r="W454" s="285"/>
      <c r="X454" s="72"/>
      <c r="Y454" s="285"/>
      <c r="Z454" s="285"/>
      <c r="AA454" s="285"/>
      <c r="AB454" s="285"/>
      <c r="AC454" s="285"/>
      <c r="AD454" s="285"/>
      <c r="AE454" s="285"/>
      <c r="AF454" s="285"/>
      <c r="AG454" s="285"/>
      <c r="AH454" s="285"/>
      <c r="AI454" s="285"/>
      <c r="AJ454" s="285"/>
    </row>
    <row r="455" spans="3:36" ht="12.75" hidden="1">
      <c r="C455" s="285"/>
      <c r="D455" s="285"/>
      <c r="E455" s="285"/>
      <c r="F455" s="285"/>
      <c r="G455" s="285"/>
      <c r="H455" s="72"/>
      <c r="I455" s="285"/>
      <c r="J455" s="285"/>
      <c r="K455" s="285"/>
      <c r="L455" s="285"/>
      <c r="M455" s="285"/>
      <c r="N455" s="285"/>
      <c r="O455" s="285"/>
      <c r="P455" s="285"/>
      <c r="Q455" s="285"/>
      <c r="R455" s="285"/>
      <c r="S455" s="285"/>
      <c r="T455" s="285"/>
      <c r="U455" s="285"/>
      <c r="V455" s="285"/>
      <c r="W455" s="285"/>
      <c r="X455" s="72"/>
      <c r="Y455" s="285"/>
      <c r="Z455" s="285"/>
      <c r="AA455" s="285"/>
      <c r="AB455" s="285"/>
      <c r="AC455" s="285"/>
      <c r="AD455" s="285"/>
      <c r="AE455" s="285"/>
      <c r="AF455" s="285"/>
      <c r="AG455" s="285"/>
      <c r="AH455" s="285"/>
      <c r="AI455" s="285"/>
      <c r="AJ455" s="285"/>
    </row>
    <row r="456" spans="3:36" ht="12.75" hidden="1">
      <c r="C456" s="285"/>
      <c r="D456" s="285"/>
      <c r="E456" s="285"/>
      <c r="F456" s="285"/>
      <c r="G456" s="285"/>
      <c r="H456" s="72"/>
      <c r="I456" s="285"/>
      <c r="J456" s="285"/>
      <c r="K456" s="285"/>
      <c r="L456" s="285"/>
      <c r="M456" s="285"/>
      <c r="N456" s="285"/>
      <c r="O456" s="285"/>
      <c r="P456" s="285"/>
      <c r="Q456" s="285"/>
      <c r="R456" s="285"/>
      <c r="S456" s="285"/>
      <c r="T456" s="285"/>
      <c r="U456" s="285"/>
      <c r="V456" s="285"/>
      <c r="W456" s="285"/>
      <c r="X456" s="72"/>
      <c r="Y456" s="285"/>
      <c r="Z456" s="285"/>
      <c r="AA456" s="285"/>
      <c r="AB456" s="285"/>
      <c r="AC456" s="285"/>
      <c r="AD456" s="285"/>
      <c r="AE456" s="285"/>
      <c r="AF456" s="285"/>
      <c r="AG456" s="285"/>
      <c r="AH456" s="285"/>
      <c r="AI456" s="285"/>
      <c r="AJ456" s="285"/>
    </row>
    <row r="457" spans="3:36" ht="12.75" hidden="1">
      <c r="C457" s="285"/>
      <c r="D457" s="285"/>
      <c r="E457" s="285"/>
      <c r="F457" s="285"/>
      <c r="G457" s="285"/>
      <c r="H457" s="72"/>
      <c r="I457" s="285"/>
      <c r="J457" s="285"/>
      <c r="K457" s="285"/>
      <c r="L457" s="285"/>
      <c r="M457" s="285"/>
      <c r="N457" s="285"/>
      <c r="O457" s="285"/>
      <c r="P457" s="285"/>
      <c r="Q457" s="285"/>
      <c r="R457" s="285"/>
      <c r="S457" s="285"/>
      <c r="T457" s="285"/>
      <c r="U457" s="285"/>
      <c r="V457" s="285"/>
      <c r="W457" s="285"/>
      <c r="X457" s="72"/>
      <c r="Y457" s="285"/>
      <c r="Z457" s="285"/>
      <c r="AA457" s="285"/>
      <c r="AB457" s="285"/>
      <c r="AC457" s="285"/>
      <c r="AD457" s="285"/>
      <c r="AE457" s="285"/>
      <c r="AF457" s="285"/>
      <c r="AG457" s="285"/>
      <c r="AH457" s="285"/>
      <c r="AI457" s="285"/>
      <c r="AJ457" s="285"/>
    </row>
    <row r="458" spans="3:36" ht="12.75" hidden="1">
      <c r="C458" s="285"/>
      <c r="D458" s="285"/>
      <c r="E458" s="285"/>
      <c r="F458" s="285"/>
      <c r="G458" s="285"/>
      <c r="H458" s="72"/>
      <c r="I458" s="285"/>
      <c r="J458" s="285"/>
      <c r="K458" s="285"/>
      <c r="L458" s="285"/>
      <c r="M458" s="285"/>
      <c r="N458" s="285"/>
      <c r="O458" s="285"/>
      <c r="P458" s="285"/>
      <c r="Q458" s="285"/>
      <c r="R458" s="285"/>
      <c r="S458" s="285"/>
      <c r="T458" s="285"/>
      <c r="U458" s="285"/>
      <c r="V458" s="285"/>
      <c r="W458" s="285"/>
      <c r="X458" s="72"/>
      <c r="Y458" s="285"/>
      <c r="Z458" s="285"/>
      <c r="AA458" s="285"/>
      <c r="AB458" s="285"/>
      <c r="AC458" s="285"/>
      <c r="AD458" s="285"/>
      <c r="AE458" s="285"/>
      <c r="AF458" s="285"/>
      <c r="AG458" s="285"/>
      <c r="AH458" s="285"/>
      <c r="AI458" s="285"/>
      <c r="AJ458" s="285"/>
    </row>
    <row r="459" spans="3:36" ht="12.75" hidden="1">
      <c r="C459" s="285"/>
      <c r="D459" s="285"/>
      <c r="E459" s="285"/>
      <c r="F459" s="285"/>
      <c r="G459" s="285"/>
      <c r="H459" s="72"/>
      <c r="I459" s="285"/>
      <c r="J459" s="285"/>
      <c r="K459" s="285"/>
      <c r="L459" s="285"/>
      <c r="M459" s="285"/>
      <c r="N459" s="285"/>
      <c r="O459" s="285"/>
      <c r="P459" s="285"/>
      <c r="Q459" s="285"/>
      <c r="R459" s="285"/>
      <c r="S459" s="285"/>
      <c r="T459" s="285"/>
      <c r="U459" s="285"/>
      <c r="V459" s="285"/>
      <c r="W459" s="285"/>
      <c r="X459" s="72"/>
      <c r="Y459" s="285"/>
      <c r="Z459" s="285"/>
      <c r="AA459" s="285"/>
      <c r="AB459" s="285"/>
      <c r="AC459" s="285"/>
      <c r="AD459" s="285"/>
      <c r="AE459" s="285"/>
      <c r="AF459" s="285"/>
      <c r="AG459" s="285"/>
      <c r="AH459" s="285"/>
      <c r="AI459" s="285"/>
      <c r="AJ459" s="285"/>
    </row>
    <row r="460" spans="3:36" ht="12.75" hidden="1">
      <c r="C460" s="285"/>
      <c r="D460" s="285"/>
      <c r="E460" s="285"/>
      <c r="F460" s="285"/>
      <c r="G460" s="285"/>
      <c r="H460" s="72"/>
      <c r="I460" s="285"/>
      <c r="J460" s="285"/>
      <c r="K460" s="285"/>
      <c r="L460" s="285"/>
      <c r="M460" s="285"/>
      <c r="N460" s="285"/>
      <c r="O460" s="285"/>
      <c r="P460" s="285"/>
      <c r="Q460" s="285"/>
      <c r="R460" s="285"/>
      <c r="S460" s="285"/>
      <c r="T460" s="285"/>
      <c r="U460" s="285"/>
      <c r="V460" s="285"/>
      <c r="W460" s="285"/>
      <c r="X460" s="72"/>
      <c r="Y460" s="285"/>
      <c r="Z460" s="285"/>
      <c r="AA460" s="285"/>
      <c r="AB460" s="285"/>
      <c r="AC460" s="285"/>
      <c r="AD460" s="285"/>
      <c r="AE460" s="285"/>
      <c r="AF460" s="285"/>
      <c r="AG460" s="285"/>
      <c r="AH460" s="285"/>
      <c r="AI460" s="285"/>
      <c r="AJ460" s="285"/>
    </row>
    <row r="461" spans="3:36" ht="12.75" hidden="1">
      <c r="C461" s="285"/>
      <c r="D461" s="285"/>
      <c r="E461" s="285"/>
      <c r="F461" s="285"/>
      <c r="G461" s="285"/>
      <c r="H461" s="72"/>
      <c r="I461" s="285"/>
      <c r="J461" s="285"/>
      <c r="K461" s="285"/>
      <c r="L461" s="285"/>
      <c r="M461" s="285"/>
      <c r="N461" s="285"/>
      <c r="O461" s="285"/>
      <c r="P461" s="285"/>
      <c r="Q461" s="285"/>
      <c r="R461" s="285"/>
      <c r="S461" s="285"/>
      <c r="T461" s="285"/>
      <c r="U461" s="285"/>
      <c r="V461" s="285"/>
      <c r="W461" s="285"/>
      <c r="X461" s="72"/>
      <c r="Y461" s="285"/>
      <c r="Z461" s="285"/>
      <c r="AA461" s="285"/>
      <c r="AB461" s="285"/>
      <c r="AC461" s="285"/>
      <c r="AD461" s="285"/>
      <c r="AE461" s="285"/>
      <c r="AF461" s="285"/>
      <c r="AG461" s="285"/>
      <c r="AH461" s="285"/>
      <c r="AI461" s="285"/>
      <c r="AJ461" s="285"/>
    </row>
    <row r="462" spans="3:36" ht="12.75" hidden="1">
      <c r="C462" s="285"/>
      <c r="D462" s="285"/>
      <c r="E462" s="285"/>
      <c r="F462" s="285"/>
      <c r="G462" s="285"/>
      <c r="H462" s="72"/>
      <c r="I462" s="285"/>
      <c r="J462" s="285"/>
      <c r="K462" s="285"/>
      <c r="L462" s="285"/>
      <c r="M462" s="285"/>
      <c r="N462" s="285"/>
      <c r="O462" s="285"/>
      <c r="P462" s="285"/>
      <c r="Q462" s="285"/>
      <c r="R462" s="285"/>
      <c r="S462" s="285"/>
      <c r="T462" s="285"/>
      <c r="U462" s="285"/>
      <c r="V462" s="285"/>
      <c r="W462" s="285"/>
      <c r="X462" s="72"/>
      <c r="Y462" s="285"/>
      <c r="Z462" s="285"/>
      <c r="AA462" s="285"/>
      <c r="AB462" s="285"/>
      <c r="AC462" s="285"/>
      <c r="AD462" s="285"/>
      <c r="AE462" s="285"/>
      <c r="AF462" s="285"/>
      <c r="AG462" s="285"/>
      <c r="AH462" s="285"/>
      <c r="AI462" s="285"/>
      <c r="AJ462" s="285"/>
    </row>
    <row r="463" spans="3:36" ht="12.75" hidden="1">
      <c r="C463" s="285"/>
      <c r="D463" s="285"/>
      <c r="E463" s="285"/>
      <c r="F463" s="285"/>
      <c r="G463" s="285"/>
      <c r="H463" s="72"/>
      <c r="I463" s="285"/>
      <c r="J463" s="285"/>
      <c r="K463" s="285"/>
      <c r="L463" s="285"/>
      <c r="M463" s="285"/>
      <c r="N463" s="285"/>
      <c r="O463" s="285"/>
      <c r="P463" s="285"/>
      <c r="Q463" s="285"/>
      <c r="R463" s="285"/>
      <c r="S463" s="285"/>
      <c r="T463" s="285"/>
      <c r="U463" s="285"/>
      <c r="V463" s="285"/>
      <c r="W463" s="285"/>
      <c r="X463" s="72"/>
      <c r="Y463" s="285"/>
      <c r="Z463" s="285"/>
      <c r="AA463" s="285"/>
      <c r="AB463" s="285"/>
      <c r="AC463" s="285"/>
      <c r="AD463" s="285"/>
      <c r="AE463" s="285"/>
      <c r="AF463" s="285"/>
      <c r="AG463" s="285"/>
      <c r="AH463" s="285"/>
      <c r="AI463" s="285"/>
      <c r="AJ463" s="285"/>
    </row>
    <row r="464" spans="3:36" ht="12.75" hidden="1">
      <c r="C464" s="285"/>
      <c r="D464" s="285"/>
      <c r="E464" s="285"/>
      <c r="F464" s="285"/>
      <c r="G464" s="285"/>
      <c r="H464" s="72"/>
      <c r="I464" s="285"/>
      <c r="J464" s="285"/>
      <c r="K464" s="285"/>
      <c r="L464" s="285"/>
      <c r="M464" s="285"/>
      <c r="N464" s="285"/>
      <c r="O464" s="285"/>
      <c r="P464" s="285"/>
      <c r="Q464" s="285"/>
      <c r="R464" s="285"/>
      <c r="S464" s="285"/>
      <c r="T464" s="285"/>
      <c r="U464" s="285"/>
      <c r="V464" s="285"/>
      <c r="W464" s="285"/>
      <c r="X464" s="72"/>
      <c r="Y464" s="285"/>
      <c r="Z464" s="285"/>
      <c r="AA464" s="285"/>
      <c r="AB464" s="285"/>
      <c r="AC464" s="285"/>
      <c r="AD464" s="285"/>
      <c r="AE464" s="285"/>
      <c r="AF464" s="285"/>
      <c r="AG464" s="285"/>
      <c r="AH464" s="285"/>
      <c r="AI464" s="285"/>
      <c r="AJ464" s="285"/>
    </row>
    <row r="465" spans="3:36" ht="12.75" hidden="1">
      <c r="C465" s="285"/>
      <c r="D465" s="285"/>
      <c r="E465" s="285"/>
      <c r="F465" s="285"/>
      <c r="G465" s="285"/>
      <c r="H465" s="72"/>
      <c r="I465" s="285"/>
      <c r="J465" s="285"/>
      <c r="K465" s="285"/>
      <c r="L465" s="285"/>
      <c r="M465" s="285"/>
      <c r="N465" s="285"/>
      <c r="O465" s="285"/>
      <c r="P465" s="285"/>
      <c r="Q465" s="285"/>
      <c r="R465" s="285"/>
      <c r="S465" s="285"/>
      <c r="T465" s="285"/>
      <c r="U465" s="285"/>
      <c r="V465" s="285"/>
      <c r="W465" s="285"/>
      <c r="X465" s="72"/>
      <c r="Y465" s="285"/>
      <c r="Z465" s="285"/>
      <c r="AA465" s="285"/>
      <c r="AB465" s="285"/>
      <c r="AC465" s="285"/>
      <c r="AD465" s="285"/>
      <c r="AE465" s="285"/>
      <c r="AF465" s="285"/>
      <c r="AG465" s="285"/>
      <c r="AH465" s="285"/>
      <c r="AI465" s="285"/>
      <c r="AJ465" s="285"/>
    </row>
    <row r="466" spans="3:36" ht="12.75" hidden="1">
      <c r="C466" s="285"/>
      <c r="D466" s="285"/>
      <c r="E466" s="285"/>
      <c r="F466" s="285"/>
      <c r="G466" s="285"/>
      <c r="H466" s="72"/>
      <c r="I466" s="285"/>
      <c r="J466" s="285"/>
      <c r="K466" s="285"/>
      <c r="L466" s="285"/>
      <c r="M466" s="285"/>
      <c r="N466" s="285"/>
      <c r="O466" s="285"/>
      <c r="P466" s="285"/>
      <c r="Q466" s="285"/>
      <c r="R466" s="285"/>
      <c r="S466" s="285"/>
      <c r="T466" s="285"/>
      <c r="U466" s="285"/>
      <c r="V466" s="285"/>
      <c r="W466" s="285"/>
      <c r="X466" s="72"/>
      <c r="Y466" s="285"/>
      <c r="Z466" s="285"/>
      <c r="AA466" s="285"/>
      <c r="AB466" s="285"/>
      <c r="AC466" s="285"/>
      <c r="AD466" s="285"/>
      <c r="AE466" s="285"/>
      <c r="AF466" s="285"/>
      <c r="AG466" s="285"/>
      <c r="AH466" s="285"/>
      <c r="AI466" s="285"/>
      <c r="AJ466" s="285"/>
    </row>
    <row r="467" spans="3:36" ht="12.75" hidden="1">
      <c r="C467" s="285"/>
      <c r="D467" s="285"/>
      <c r="E467" s="285"/>
      <c r="F467" s="285"/>
      <c r="G467" s="285"/>
      <c r="H467" s="72"/>
      <c r="I467" s="285"/>
      <c r="J467" s="285"/>
      <c r="K467" s="285"/>
      <c r="L467" s="285"/>
      <c r="M467" s="285"/>
      <c r="N467" s="285"/>
      <c r="O467" s="285"/>
      <c r="P467" s="285"/>
      <c r="Q467" s="285"/>
      <c r="R467" s="285"/>
      <c r="S467" s="285"/>
      <c r="T467" s="285"/>
      <c r="U467" s="285"/>
      <c r="V467" s="285"/>
      <c r="W467" s="285"/>
      <c r="X467" s="72"/>
      <c r="Y467" s="285"/>
      <c r="Z467" s="285"/>
      <c r="AA467" s="285"/>
      <c r="AB467" s="285"/>
      <c r="AC467" s="285"/>
      <c r="AD467" s="285"/>
      <c r="AE467" s="285"/>
      <c r="AF467" s="285"/>
      <c r="AG467" s="285"/>
      <c r="AH467" s="285"/>
      <c r="AI467" s="285"/>
      <c r="AJ467" s="285"/>
    </row>
    <row r="468" spans="3:36" ht="12.75" hidden="1">
      <c r="C468" s="285"/>
      <c r="D468" s="285"/>
      <c r="E468" s="285"/>
      <c r="F468" s="285"/>
      <c r="G468" s="285"/>
      <c r="H468" s="72"/>
      <c r="I468" s="285"/>
      <c r="J468" s="285"/>
      <c r="K468" s="285"/>
      <c r="L468" s="285"/>
      <c r="M468" s="285"/>
      <c r="N468" s="285"/>
      <c r="O468" s="285"/>
      <c r="P468" s="285"/>
      <c r="Q468" s="285"/>
      <c r="R468" s="285"/>
      <c r="S468" s="285"/>
      <c r="T468" s="285"/>
      <c r="U468" s="285"/>
      <c r="V468" s="285"/>
      <c r="W468" s="285"/>
      <c r="X468" s="72"/>
      <c r="Y468" s="285"/>
      <c r="Z468" s="285"/>
      <c r="AA468" s="285"/>
      <c r="AB468" s="285"/>
      <c r="AC468" s="285"/>
      <c r="AD468" s="285"/>
      <c r="AE468" s="285"/>
      <c r="AF468" s="285"/>
      <c r="AG468" s="285"/>
      <c r="AH468" s="285"/>
      <c r="AI468" s="285"/>
      <c r="AJ468" s="285"/>
    </row>
    <row r="469" spans="3:36" ht="12.75" hidden="1">
      <c r="C469" s="285"/>
      <c r="D469" s="285"/>
      <c r="E469" s="285"/>
      <c r="F469" s="285"/>
      <c r="G469" s="285"/>
      <c r="H469" s="72"/>
      <c r="I469" s="285"/>
      <c r="J469" s="285"/>
      <c r="K469" s="285"/>
      <c r="L469" s="285"/>
      <c r="M469" s="285"/>
      <c r="N469" s="285"/>
      <c r="O469" s="285"/>
      <c r="P469" s="285"/>
      <c r="Q469" s="285"/>
      <c r="R469" s="285"/>
      <c r="S469" s="285"/>
      <c r="T469" s="285"/>
      <c r="U469" s="285"/>
      <c r="V469" s="285"/>
      <c r="W469" s="285"/>
      <c r="X469" s="72"/>
      <c r="Y469" s="285"/>
      <c r="Z469" s="285"/>
      <c r="AA469" s="285"/>
      <c r="AB469" s="285"/>
      <c r="AC469" s="285"/>
      <c r="AD469" s="285"/>
      <c r="AE469" s="285"/>
      <c r="AF469" s="285"/>
      <c r="AG469" s="285"/>
      <c r="AH469" s="285"/>
      <c r="AI469" s="285"/>
      <c r="AJ469" s="285"/>
    </row>
    <row r="470" spans="3:36" ht="12.75" hidden="1">
      <c r="C470" s="285"/>
      <c r="D470" s="285"/>
      <c r="E470" s="285"/>
      <c r="F470" s="285"/>
      <c r="G470" s="285"/>
      <c r="H470" s="72"/>
      <c r="I470" s="285"/>
      <c r="J470" s="285"/>
      <c r="K470" s="285"/>
      <c r="L470" s="285"/>
      <c r="M470" s="285"/>
      <c r="N470" s="285"/>
      <c r="O470" s="285"/>
      <c r="P470" s="285"/>
      <c r="Q470" s="285"/>
      <c r="R470" s="285"/>
      <c r="S470" s="285"/>
      <c r="T470" s="285"/>
      <c r="U470" s="285"/>
      <c r="V470" s="285"/>
      <c r="W470" s="285"/>
      <c r="X470" s="72"/>
      <c r="Y470" s="285"/>
      <c r="Z470" s="285"/>
      <c r="AA470" s="285"/>
      <c r="AB470" s="285"/>
      <c r="AC470" s="285"/>
      <c r="AD470" s="285"/>
      <c r="AE470" s="285"/>
      <c r="AF470" s="285"/>
      <c r="AG470" s="285"/>
      <c r="AH470" s="285"/>
      <c r="AI470" s="285"/>
      <c r="AJ470" s="285"/>
    </row>
    <row r="471" spans="3:36" ht="12.75" hidden="1">
      <c r="C471" s="285"/>
      <c r="D471" s="285"/>
      <c r="E471" s="285"/>
      <c r="F471" s="285"/>
      <c r="G471" s="285"/>
      <c r="H471" s="72"/>
      <c r="I471" s="285"/>
      <c r="J471" s="285"/>
      <c r="K471" s="285"/>
      <c r="L471" s="285"/>
      <c r="M471" s="285"/>
      <c r="N471" s="285"/>
      <c r="O471" s="285"/>
      <c r="P471" s="285"/>
      <c r="Q471" s="285"/>
      <c r="R471" s="285"/>
      <c r="S471" s="285"/>
      <c r="T471" s="285"/>
      <c r="U471" s="285"/>
      <c r="V471" s="285"/>
      <c r="W471" s="285"/>
      <c r="X471" s="72"/>
      <c r="Y471" s="285"/>
      <c r="Z471" s="285"/>
      <c r="AA471" s="285"/>
      <c r="AB471" s="285"/>
      <c r="AC471" s="285"/>
      <c r="AD471" s="285"/>
      <c r="AE471" s="285"/>
      <c r="AF471" s="285"/>
      <c r="AG471" s="285"/>
      <c r="AH471" s="285"/>
      <c r="AI471" s="285"/>
      <c r="AJ471" s="285"/>
    </row>
    <row r="472" spans="3:36" ht="12.75" hidden="1">
      <c r="C472" s="285"/>
      <c r="D472" s="285"/>
      <c r="E472" s="285"/>
      <c r="F472" s="285"/>
      <c r="G472" s="285"/>
      <c r="H472" s="72"/>
      <c r="I472" s="285"/>
      <c r="J472" s="285"/>
      <c r="K472" s="285"/>
      <c r="L472" s="285"/>
      <c r="M472" s="285"/>
      <c r="N472" s="285"/>
      <c r="O472" s="285"/>
      <c r="P472" s="285"/>
      <c r="Q472" s="285"/>
      <c r="R472" s="285"/>
      <c r="S472" s="285"/>
      <c r="T472" s="285"/>
      <c r="U472" s="285"/>
      <c r="V472" s="285"/>
      <c r="W472" s="285"/>
      <c r="X472" s="72"/>
      <c r="Y472" s="285"/>
      <c r="Z472" s="285"/>
      <c r="AA472" s="285"/>
      <c r="AB472" s="285"/>
      <c r="AC472" s="285"/>
      <c r="AD472" s="285"/>
      <c r="AE472" s="285"/>
      <c r="AF472" s="285"/>
      <c r="AG472" s="285"/>
      <c r="AH472" s="285"/>
      <c r="AI472" s="285"/>
      <c r="AJ472" s="285"/>
    </row>
    <row r="473" ht="12.75" hidden="1">
      <c r="T473" s="285"/>
    </row>
    <row r="474" ht="12.75" hidden="1"/>
    <row r="475" ht="12.75" hidden="1">
      <c r="D475" s="278" t="s">
        <v>471</v>
      </c>
    </row>
    <row r="476" ht="12.75" hidden="1">
      <c r="D476" s="278" t="s">
        <v>472</v>
      </c>
    </row>
    <row r="477" ht="12.75" hidden="1">
      <c r="D477" s="278" t="s">
        <v>473</v>
      </c>
    </row>
    <row r="478" spans="4:20" ht="12.75" hidden="1">
      <c r="D478" s="278" t="s">
        <v>474</v>
      </c>
      <c r="T478" s="279" t="s">
        <v>832</v>
      </c>
    </row>
    <row r="479" spans="4:20" ht="12.75" hidden="1">
      <c r="D479" s="278" t="s">
        <v>475</v>
      </c>
      <c r="T479" s="279" t="s">
        <v>833</v>
      </c>
    </row>
    <row r="480" spans="4:20" ht="12.75" hidden="1">
      <c r="D480" s="278" t="s">
        <v>476</v>
      </c>
      <c r="T480" s="279" t="s">
        <v>834</v>
      </c>
    </row>
    <row r="481" spans="4:20" ht="12.75" hidden="1">
      <c r="D481" s="278" t="s">
        <v>477</v>
      </c>
      <c r="T481" s="279" t="s">
        <v>835</v>
      </c>
    </row>
    <row r="482" spans="4:20" ht="12.75" hidden="1">
      <c r="D482" s="278" t="s">
        <v>478</v>
      </c>
      <c r="T482" s="279" t="s">
        <v>836</v>
      </c>
    </row>
    <row r="483" spans="4:20" ht="12.75" hidden="1">
      <c r="D483" s="278" t="s">
        <v>479</v>
      </c>
      <c r="T483" s="279" t="s">
        <v>837</v>
      </c>
    </row>
    <row r="484" spans="4:20" ht="12.75" hidden="1">
      <c r="D484" s="278" t="s">
        <v>480</v>
      </c>
      <c r="T484" s="279" t="s">
        <v>838</v>
      </c>
    </row>
    <row r="485" spans="4:20" ht="12.75" hidden="1">
      <c r="D485" s="278" t="s">
        <v>481</v>
      </c>
      <c r="T485" s="279" t="s">
        <v>839</v>
      </c>
    </row>
    <row r="486" ht="12.75" hidden="1">
      <c r="D486" s="278" t="s">
        <v>482</v>
      </c>
    </row>
    <row r="487" ht="12.75" hidden="1">
      <c r="D487" s="278" t="s">
        <v>483</v>
      </c>
    </row>
    <row r="488" ht="12.75" hidden="1">
      <c r="D488" s="278" t="s">
        <v>484</v>
      </c>
    </row>
    <row r="489" ht="12.75" hidden="1">
      <c r="D489" s="278" t="s">
        <v>485</v>
      </c>
    </row>
    <row r="490" ht="12.75" hidden="1">
      <c r="D490" s="278" t="s">
        <v>486</v>
      </c>
    </row>
    <row r="491" ht="12.75" hidden="1">
      <c r="D491" s="278" t="s">
        <v>487</v>
      </c>
    </row>
    <row r="492" ht="12.75" hidden="1">
      <c r="D492" s="278" t="s">
        <v>488</v>
      </c>
    </row>
    <row r="493" ht="12.75" hidden="1">
      <c r="D493" s="278" t="s">
        <v>489</v>
      </c>
    </row>
    <row r="494" ht="12.75" hidden="1">
      <c r="D494" s="278" t="s">
        <v>490</v>
      </c>
    </row>
    <row r="495" ht="12.75" hidden="1">
      <c r="D495" s="278" t="s">
        <v>491</v>
      </c>
    </row>
    <row r="496" ht="12.75" hidden="1">
      <c r="D496" s="278" t="s">
        <v>492</v>
      </c>
    </row>
    <row r="497" ht="12.75" hidden="1">
      <c r="D497" s="278" t="s">
        <v>493</v>
      </c>
    </row>
    <row r="498" ht="12.75" hidden="1">
      <c r="D498" s="278" t="s">
        <v>494</v>
      </c>
    </row>
    <row r="499" ht="12.75" hidden="1">
      <c r="D499" s="278" t="s">
        <v>495</v>
      </c>
    </row>
    <row r="500" ht="12.75" hidden="1">
      <c r="D500" s="278" t="s">
        <v>496</v>
      </c>
    </row>
    <row r="501" ht="12.75" hidden="1">
      <c r="D501" s="278" t="s">
        <v>497</v>
      </c>
    </row>
    <row r="502" ht="12.75" hidden="1">
      <c r="D502" s="278" t="s">
        <v>498</v>
      </c>
    </row>
    <row r="503" ht="12.75" hidden="1">
      <c r="D503" s="278" t="s">
        <v>499</v>
      </c>
    </row>
    <row r="504" ht="12.75" hidden="1">
      <c r="D504" s="278" t="s">
        <v>500</v>
      </c>
    </row>
    <row r="505" ht="12.75" hidden="1">
      <c r="D505" s="278" t="s">
        <v>501</v>
      </c>
    </row>
    <row r="506" ht="12.75" hidden="1">
      <c r="D506" s="278" t="s">
        <v>502</v>
      </c>
    </row>
    <row r="507" ht="12.75" hidden="1">
      <c r="D507" s="278" t="s">
        <v>503</v>
      </c>
    </row>
    <row r="508" ht="12.75" hidden="1">
      <c r="D508" s="278" t="s">
        <v>504</v>
      </c>
    </row>
    <row r="509" ht="12.75" hidden="1">
      <c r="D509" s="278" t="s">
        <v>505</v>
      </c>
    </row>
    <row r="510" ht="12.75" hidden="1">
      <c r="D510" s="278" t="s">
        <v>506</v>
      </c>
    </row>
    <row r="511" ht="12.75" hidden="1">
      <c r="D511" s="278" t="s">
        <v>507</v>
      </c>
    </row>
    <row r="512" ht="12.75" hidden="1">
      <c r="D512" s="278" t="s">
        <v>508</v>
      </c>
    </row>
    <row r="513" ht="12.75" hidden="1">
      <c r="D513" s="278" t="s">
        <v>509</v>
      </c>
    </row>
    <row r="514" ht="12.75" hidden="1">
      <c r="D514" s="278" t="s">
        <v>510</v>
      </c>
    </row>
    <row r="515" ht="12.75" hidden="1">
      <c r="D515" s="278" t="s">
        <v>511</v>
      </c>
    </row>
    <row r="516" ht="12.75" hidden="1">
      <c r="D516" s="278" t="s">
        <v>512</v>
      </c>
    </row>
    <row r="517" ht="12.75" hidden="1">
      <c r="D517" s="278" t="s">
        <v>513</v>
      </c>
    </row>
    <row r="518" ht="12.75" hidden="1">
      <c r="D518" s="278" t="s">
        <v>514</v>
      </c>
    </row>
    <row r="519" ht="12.75" hidden="1">
      <c r="D519" s="278" t="s">
        <v>515</v>
      </c>
    </row>
    <row r="520" ht="12.75" hidden="1">
      <c r="D520" s="278" t="s">
        <v>516</v>
      </c>
    </row>
    <row r="521" ht="12.75" hidden="1">
      <c r="D521" s="278" t="s">
        <v>517</v>
      </c>
    </row>
    <row r="522" ht="12.75" hidden="1">
      <c r="D522" s="278" t="s">
        <v>518</v>
      </c>
    </row>
    <row r="523" ht="12.75" hidden="1">
      <c r="D523" s="278" t="s">
        <v>519</v>
      </c>
    </row>
    <row r="524" ht="12.75" hidden="1">
      <c r="D524" s="278" t="s">
        <v>520</v>
      </c>
    </row>
    <row r="525" ht="12.75" hidden="1">
      <c r="D525" s="278" t="s">
        <v>521</v>
      </c>
    </row>
    <row r="526" ht="12.75" hidden="1">
      <c r="D526" s="278" t="s">
        <v>522</v>
      </c>
    </row>
    <row r="527" ht="12.75" hidden="1">
      <c r="D527" s="278" t="s">
        <v>523</v>
      </c>
    </row>
    <row r="528" ht="12.75" hidden="1">
      <c r="D528" s="278" t="s">
        <v>524</v>
      </c>
    </row>
    <row r="529" ht="12.75" hidden="1">
      <c r="D529" s="278" t="s">
        <v>525</v>
      </c>
    </row>
    <row r="530" ht="12.75" hidden="1">
      <c r="D530" s="278" t="s">
        <v>526</v>
      </c>
    </row>
    <row r="531" ht="12.75" hidden="1">
      <c r="D531" s="278" t="s">
        <v>527</v>
      </c>
    </row>
    <row r="532" ht="12.75" hidden="1">
      <c r="D532" s="278" t="s">
        <v>528</v>
      </c>
    </row>
    <row r="533" ht="12.75" hidden="1">
      <c r="D533" s="278" t="s">
        <v>529</v>
      </c>
    </row>
    <row r="534" ht="12.75" hidden="1">
      <c r="D534" s="278" t="s">
        <v>530</v>
      </c>
    </row>
    <row r="535" ht="12.75" hidden="1">
      <c r="D535" s="278" t="s">
        <v>531</v>
      </c>
    </row>
    <row r="536" ht="12.75" hidden="1">
      <c r="D536" s="278" t="s">
        <v>532</v>
      </c>
    </row>
    <row r="537" ht="12.75" hidden="1">
      <c r="D537" s="278" t="s">
        <v>533</v>
      </c>
    </row>
    <row r="538" ht="12.75" hidden="1">
      <c r="D538" s="278" t="s">
        <v>534</v>
      </c>
    </row>
    <row r="539" ht="12.75" hidden="1">
      <c r="D539" s="278" t="s">
        <v>535</v>
      </c>
    </row>
    <row r="540" ht="12.75" hidden="1">
      <c r="D540" s="278" t="s">
        <v>536</v>
      </c>
    </row>
    <row r="541" ht="12.75" hidden="1">
      <c r="D541" s="278" t="s">
        <v>537</v>
      </c>
    </row>
    <row r="542" ht="12.75" hidden="1">
      <c r="D542" s="278" t="s">
        <v>538</v>
      </c>
    </row>
    <row r="543" ht="12.75" hidden="1">
      <c r="D543" s="278" t="s">
        <v>539</v>
      </c>
    </row>
    <row r="544" ht="12.75" hidden="1">
      <c r="D544" s="278" t="s">
        <v>540</v>
      </c>
    </row>
    <row r="545" ht="12.75" hidden="1">
      <c r="D545" s="278" t="s">
        <v>541</v>
      </c>
    </row>
    <row r="546" ht="12.75" hidden="1">
      <c r="D546" s="278" t="s">
        <v>542</v>
      </c>
    </row>
    <row r="547" ht="12.75" hidden="1">
      <c r="D547" s="278" t="s">
        <v>543</v>
      </c>
    </row>
    <row r="548" ht="12.75" hidden="1">
      <c r="D548" s="278" t="s">
        <v>544</v>
      </c>
    </row>
    <row r="549" ht="12.75" hidden="1">
      <c r="D549" s="278" t="s">
        <v>545</v>
      </c>
    </row>
    <row r="550" ht="12.75" hidden="1">
      <c r="D550" s="278" t="s">
        <v>546</v>
      </c>
    </row>
    <row r="551" ht="12.75" hidden="1">
      <c r="D551" s="278" t="s">
        <v>547</v>
      </c>
    </row>
    <row r="552" ht="12.75" hidden="1">
      <c r="D552" s="278" t="s">
        <v>548</v>
      </c>
    </row>
    <row r="553" ht="12.75" hidden="1">
      <c r="D553" s="278" t="s">
        <v>549</v>
      </c>
    </row>
    <row r="554" ht="12.75" hidden="1">
      <c r="D554" s="278" t="s">
        <v>550</v>
      </c>
    </row>
    <row r="555" ht="12.75" hidden="1">
      <c r="D555" s="278" t="s">
        <v>551</v>
      </c>
    </row>
    <row r="556" ht="12.75" hidden="1">
      <c r="D556" s="278" t="s">
        <v>552</v>
      </c>
    </row>
    <row r="557" ht="12.75" hidden="1">
      <c r="D557" s="278" t="s">
        <v>553</v>
      </c>
    </row>
    <row r="558" ht="12.75" hidden="1">
      <c r="D558" s="278" t="s">
        <v>554</v>
      </c>
    </row>
    <row r="559" ht="12.75" hidden="1">
      <c r="D559" s="278" t="s">
        <v>555</v>
      </c>
    </row>
    <row r="560" ht="12.75" hidden="1">
      <c r="D560" s="278" t="s">
        <v>556</v>
      </c>
    </row>
    <row r="561" ht="12.75" hidden="1">
      <c r="D561" s="278" t="s">
        <v>557</v>
      </c>
    </row>
    <row r="562" ht="12.75" hidden="1">
      <c r="D562" s="278" t="s">
        <v>558</v>
      </c>
    </row>
    <row r="563" ht="12.75" hidden="1">
      <c r="D563" s="278" t="s">
        <v>559</v>
      </c>
    </row>
    <row r="564" ht="12.75" hidden="1">
      <c r="D564" s="278" t="s">
        <v>560</v>
      </c>
    </row>
    <row r="565" ht="12.75" hidden="1">
      <c r="D565" s="278" t="s">
        <v>561</v>
      </c>
    </row>
    <row r="566" ht="12.75" hidden="1">
      <c r="D566" s="278" t="s">
        <v>562</v>
      </c>
    </row>
    <row r="567" ht="12.75" hidden="1">
      <c r="D567" s="278" t="s">
        <v>563</v>
      </c>
    </row>
    <row r="568" ht="12.75" hidden="1">
      <c r="D568" s="278" t="s">
        <v>564</v>
      </c>
    </row>
    <row r="569" ht="12.75" hidden="1">
      <c r="D569" s="278" t="s">
        <v>565</v>
      </c>
    </row>
    <row r="570" ht="12.75" hidden="1">
      <c r="D570" s="278" t="s">
        <v>566</v>
      </c>
    </row>
    <row r="571" ht="12.75" hidden="1">
      <c r="D571" s="278" t="s">
        <v>567</v>
      </c>
    </row>
    <row r="572" ht="12.75" hidden="1">
      <c r="D572" s="278" t="s">
        <v>568</v>
      </c>
    </row>
    <row r="573" ht="12.75" hidden="1">
      <c r="D573" s="278" t="s">
        <v>569</v>
      </c>
    </row>
    <row r="574" ht="12.75" hidden="1">
      <c r="D574" s="278" t="s">
        <v>570</v>
      </c>
    </row>
    <row r="575" ht="12.75" hidden="1">
      <c r="D575" s="278" t="s">
        <v>571</v>
      </c>
    </row>
    <row r="576" ht="12.75" hidden="1">
      <c r="D576" s="278" t="s">
        <v>572</v>
      </c>
    </row>
    <row r="577" ht="12.75" hidden="1">
      <c r="D577" s="278" t="s">
        <v>573</v>
      </c>
    </row>
    <row r="578" ht="12.75" hidden="1">
      <c r="D578" s="278" t="s">
        <v>574</v>
      </c>
    </row>
    <row r="579" ht="12.75" hidden="1">
      <c r="D579" s="278" t="s">
        <v>575</v>
      </c>
    </row>
    <row r="580" ht="12.75" hidden="1">
      <c r="D580" s="278" t="s">
        <v>576</v>
      </c>
    </row>
    <row r="581" ht="12.75" hidden="1">
      <c r="D581" s="278" t="s">
        <v>577</v>
      </c>
    </row>
    <row r="582" ht="12.75" hidden="1">
      <c r="D582" s="278" t="s">
        <v>578</v>
      </c>
    </row>
    <row r="583" ht="12.75" hidden="1">
      <c r="D583" s="278" t="s">
        <v>579</v>
      </c>
    </row>
    <row r="584" ht="12.75" hidden="1">
      <c r="D584" s="278" t="s">
        <v>580</v>
      </c>
    </row>
    <row r="585" ht="12.75" hidden="1">
      <c r="D585" s="278" t="s">
        <v>581</v>
      </c>
    </row>
    <row r="586" ht="12.75" hidden="1">
      <c r="D586" s="278" t="s">
        <v>582</v>
      </c>
    </row>
    <row r="587" ht="12.75" hidden="1">
      <c r="D587" s="278" t="s">
        <v>583</v>
      </c>
    </row>
    <row r="588" ht="12.75" hidden="1">
      <c r="D588" s="278" t="s">
        <v>584</v>
      </c>
    </row>
    <row r="589" ht="12.75" hidden="1">
      <c r="D589" s="278" t="s">
        <v>585</v>
      </c>
    </row>
    <row r="590" ht="12.75" hidden="1">
      <c r="D590" s="278" t="s">
        <v>586</v>
      </c>
    </row>
    <row r="591" ht="12.75" hidden="1">
      <c r="D591" s="278" t="s">
        <v>587</v>
      </c>
    </row>
    <row r="592" ht="12.75" hidden="1">
      <c r="D592" s="278" t="s">
        <v>588</v>
      </c>
    </row>
    <row r="593" ht="12.75" hidden="1">
      <c r="D593" s="278" t="s">
        <v>589</v>
      </c>
    </row>
    <row r="594" ht="12.75" hidden="1">
      <c r="D594" s="278" t="s">
        <v>590</v>
      </c>
    </row>
    <row r="595" ht="12.75" hidden="1">
      <c r="D595" s="278" t="s">
        <v>591</v>
      </c>
    </row>
    <row r="596" ht="12.75" hidden="1">
      <c r="D596" s="278" t="s">
        <v>592</v>
      </c>
    </row>
    <row r="597" ht="12.75" hidden="1">
      <c r="D597" s="278" t="s">
        <v>593</v>
      </c>
    </row>
    <row r="598" ht="12.75" hidden="1">
      <c r="D598" s="278" t="s">
        <v>594</v>
      </c>
    </row>
    <row r="599" ht="12.75" hidden="1">
      <c r="D599" s="278" t="s">
        <v>595</v>
      </c>
    </row>
    <row r="600" ht="12.75" hidden="1">
      <c r="D600" s="278" t="s">
        <v>596</v>
      </c>
    </row>
    <row r="601" ht="12.75" hidden="1">
      <c r="D601" s="278" t="s">
        <v>597</v>
      </c>
    </row>
    <row r="602" ht="12.75" hidden="1">
      <c r="D602" s="278" t="s">
        <v>598</v>
      </c>
    </row>
    <row r="603" ht="12.75" hidden="1">
      <c r="D603" s="278" t="s">
        <v>599</v>
      </c>
    </row>
    <row r="604" ht="12.75" hidden="1">
      <c r="D604" s="278" t="s">
        <v>600</v>
      </c>
    </row>
    <row r="605" ht="12.75" hidden="1">
      <c r="D605" s="278" t="s">
        <v>601</v>
      </c>
    </row>
    <row r="606" ht="12.75" hidden="1">
      <c r="D606" s="278" t="s">
        <v>602</v>
      </c>
    </row>
    <row r="607" ht="12.75" hidden="1">
      <c r="D607" s="278" t="s">
        <v>603</v>
      </c>
    </row>
    <row r="608" ht="12.75" hidden="1">
      <c r="D608" s="278" t="s">
        <v>604</v>
      </c>
    </row>
    <row r="609" ht="12.75" hidden="1">
      <c r="D609" s="278" t="s">
        <v>605</v>
      </c>
    </row>
    <row r="610" ht="12.75" hidden="1">
      <c r="D610" s="278" t="s">
        <v>606</v>
      </c>
    </row>
    <row r="611" ht="12.75" hidden="1">
      <c r="D611" s="278" t="s">
        <v>607</v>
      </c>
    </row>
    <row r="612" ht="12.75" hidden="1">
      <c r="D612" s="278" t="s">
        <v>608</v>
      </c>
    </row>
    <row r="613" ht="12.75" hidden="1">
      <c r="D613" s="278" t="s">
        <v>609</v>
      </c>
    </row>
    <row r="614" ht="12.75" hidden="1">
      <c r="D614" s="278" t="s">
        <v>610</v>
      </c>
    </row>
    <row r="615" ht="12.75" hidden="1">
      <c r="D615" s="278" t="s">
        <v>611</v>
      </c>
    </row>
    <row r="616" ht="12.75" hidden="1">
      <c r="D616" s="278" t="s">
        <v>612</v>
      </c>
    </row>
    <row r="617" ht="12.75" hidden="1">
      <c r="D617" s="278" t="s">
        <v>613</v>
      </c>
    </row>
    <row r="618" ht="12.75" hidden="1">
      <c r="D618" s="278" t="s">
        <v>614</v>
      </c>
    </row>
    <row r="619" ht="12.75" hidden="1">
      <c r="D619" s="278" t="s">
        <v>615</v>
      </c>
    </row>
    <row r="620" ht="12.75" hidden="1">
      <c r="D620" s="278" t="s">
        <v>616</v>
      </c>
    </row>
    <row r="621" ht="12.75" hidden="1">
      <c r="D621" s="278" t="s">
        <v>617</v>
      </c>
    </row>
    <row r="622" ht="12.75" hidden="1">
      <c r="D622" s="278" t="s">
        <v>618</v>
      </c>
    </row>
    <row r="623" ht="12.75" hidden="1">
      <c r="D623" s="278" t="s">
        <v>619</v>
      </c>
    </row>
    <row r="624" ht="12.75" hidden="1">
      <c r="D624" s="278" t="s">
        <v>620</v>
      </c>
    </row>
    <row r="625" ht="12.75" hidden="1">
      <c r="D625" s="278" t="s">
        <v>621</v>
      </c>
    </row>
    <row r="626" ht="12.75" hidden="1">
      <c r="D626" s="278" t="s">
        <v>622</v>
      </c>
    </row>
    <row r="627" ht="12.75" hidden="1">
      <c r="D627" s="278" t="s">
        <v>623</v>
      </c>
    </row>
    <row r="628" ht="12.75" hidden="1">
      <c r="D628" s="278" t="s">
        <v>624</v>
      </c>
    </row>
    <row r="629" ht="12.75" hidden="1">
      <c r="D629" s="278" t="s">
        <v>625</v>
      </c>
    </row>
    <row r="630" ht="12.75" hidden="1">
      <c r="D630" s="278" t="s">
        <v>626</v>
      </c>
    </row>
    <row r="631" ht="12.75" hidden="1">
      <c r="D631" s="278" t="s">
        <v>627</v>
      </c>
    </row>
    <row r="632" ht="12.75" hidden="1">
      <c r="D632" s="278" t="s">
        <v>628</v>
      </c>
    </row>
    <row r="633" ht="12.75" hidden="1">
      <c r="D633" s="278" t="s">
        <v>629</v>
      </c>
    </row>
    <row r="634" ht="12.75" hidden="1">
      <c r="D634" s="278" t="s">
        <v>630</v>
      </c>
    </row>
    <row r="635" ht="12.75" hidden="1">
      <c r="D635" s="278" t="s">
        <v>631</v>
      </c>
    </row>
    <row r="636" ht="12.75" hidden="1">
      <c r="D636" s="278" t="s">
        <v>632</v>
      </c>
    </row>
    <row r="637" ht="12.75" hidden="1">
      <c r="D637" s="278" t="s">
        <v>633</v>
      </c>
    </row>
    <row r="638" ht="12.75" hidden="1">
      <c r="D638" s="278" t="s">
        <v>634</v>
      </c>
    </row>
    <row r="639" ht="12.75" hidden="1">
      <c r="D639" s="278" t="s">
        <v>635</v>
      </c>
    </row>
    <row r="640" ht="12.75" hidden="1">
      <c r="D640" s="278" t="s">
        <v>636</v>
      </c>
    </row>
    <row r="641" ht="12.75" hidden="1">
      <c r="D641" s="278" t="s">
        <v>637</v>
      </c>
    </row>
    <row r="642" ht="12.75" hidden="1">
      <c r="D642" s="278" t="s">
        <v>638</v>
      </c>
    </row>
    <row r="643" ht="12.75" hidden="1">
      <c r="D643" s="278" t="s">
        <v>639</v>
      </c>
    </row>
    <row r="644" ht="12.75" hidden="1">
      <c r="D644" s="278" t="s">
        <v>640</v>
      </c>
    </row>
    <row r="645" ht="12.75" hidden="1">
      <c r="D645" s="278" t="s">
        <v>641</v>
      </c>
    </row>
    <row r="646" ht="12.75" hidden="1">
      <c r="D646" s="278" t="s">
        <v>642</v>
      </c>
    </row>
    <row r="647" ht="12.75" hidden="1">
      <c r="D647" s="278" t="s">
        <v>643</v>
      </c>
    </row>
    <row r="648" ht="12.75" hidden="1">
      <c r="D648" s="278" t="s">
        <v>644</v>
      </c>
    </row>
    <row r="649" ht="12.75" hidden="1">
      <c r="D649" s="278" t="s">
        <v>645</v>
      </c>
    </row>
    <row r="650" ht="12.75" hidden="1">
      <c r="D650" s="278" t="s">
        <v>646</v>
      </c>
    </row>
    <row r="651" ht="12.75" hidden="1">
      <c r="D651" s="278" t="s">
        <v>647</v>
      </c>
    </row>
    <row r="652" ht="12.75" hidden="1">
      <c r="D652" s="278" t="s">
        <v>648</v>
      </c>
    </row>
    <row r="653" ht="12.75" hidden="1">
      <c r="D653" s="278" t="s">
        <v>649</v>
      </c>
    </row>
    <row r="654" ht="12.75" hidden="1">
      <c r="D654" s="278" t="s">
        <v>650</v>
      </c>
    </row>
    <row r="655" ht="12.75" hidden="1">
      <c r="D655" s="278" t="s">
        <v>651</v>
      </c>
    </row>
    <row r="656" ht="12.75" hidden="1">
      <c r="D656" s="278" t="s">
        <v>652</v>
      </c>
    </row>
    <row r="657" ht="12.75" hidden="1">
      <c r="D657" s="278" t="s">
        <v>653</v>
      </c>
    </row>
    <row r="658" ht="12.75" hidden="1">
      <c r="D658" s="278" t="s">
        <v>654</v>
      </c>
    </row>
    <row r="659" ht="12.75" hidden="1">
      <c r="D659" s="278" t="s">
        <v>655</v>
      </c>
    </row>
    <row r="660" ht="12.75" hidden="1">
      <c r="D660" s="278" t="s">
        <v>656</v>
      </c>
    </row>
    <row r="661" ht="12.75" hidden="1">
      <c r="D661" s="278" t="s">
        <v>657</v>
      </c>
    </row>
    <row r="662" ht="12.75" hidden="1">
      <c r="D662" s="278" t="s">
        <v>658</v>
      </c>
    </row>
    <row r="663" ht="12.75" hidden="1">
      <c r="D663" s="278" t="s">
        <v>659</v>
      </c>
    </row>
    <row r="664" ht="12.75" hidden="1">
      <c r="D664" s="278" t="s">
        <v>660</v>
      </c>
    </row>
    <row r="665" ht="12.75" hidden="1">
      <c r="D665" s="278" t="s">
        <v>661</v>
      </c>
    </row>
    <row r="666" ht="12.75" hidden="1">
      <c r="D666" s="278" t="s">
        <v>662</v>
      </c>
    </row>
    <row r="667" ht="12.75" hidden="1">
      <c r="D667" s="278" t="s">
        <v>663</v>
      </c>
    </row>
    <row r="668" ht="12.75" hidden="1">
      <c r="D668" s="278" t="s">
        <v>664</v>
      </c>
    </row>
    <row r="669" ht="12.75" hidden="1">
      <c r="D669" s="278" t="s">
        <v>665</v>
      </c>
    </row>
    <row r="670" ht="12.75" hidden="1">
      <c r="D670" s="278" t="s">
        <v>666</v>
      </c>
    </row>
    <row r="671" ht="12.75" hidden="1">
      <c r="D671" s="278" t="s">
        <v>667</v>
      </c>
    </row>
    <row r="672" ht="12.75" hidden="1">
      <c r="D672" s="278" t="s">
        <v>668</v>
      </c>
    </row>
    <row r="673" ht="12.75" hidden="1">
      <c r="D673" s="278" t="s">
        <v>669</v>
      </c>
    </row>
    <row r="674" ht="12.75" hidden="1">
      <c r="D674" s="278" t="s">
        <v>670</v>
      </c>
    </row>
    <row r="675" ht="12.75" hidden="1">
      <c r="D675" s="278" t="s">
        <v>671</v>
      </c>
    </row>
    <row r="676" ht="12.75" hidden="1">
      <c r="D676" s="278" t="s">
        <v>672</v>
      </c>
    </row>
    <row r="677" ht="12.75" hidden="1">
      <c r="D677" s="278" t="s">
        <v>673</v>
      </c>
    </row>
    <row r="678" ht="12.75" hidden="1">
      <c r="D678" s="278" t="s">
        <v>674</v>
      </c>
    </row>
    <row r="679" ht="12.75" hidden="1">
      <c r="D679" s="278" t="s">
        <v>675</v>
      </c>
    </row>
    <row r="680" ht="12.75" hidden="1">
      <c r="D680" s="278" t="s">
        <v>676</v>
      </c>
    </row>
    <row r="681" ht="12.75" hidden="1">
      <c r="D681" s="278" t="s">
        <v>677</v>
      </c>
    </row>
    <row r="682" ht="12.75" hidden="1">
      <c r="D682" s="278" t="s">
        <v>678</v>
      </c>
    </row>
    <row r="683" ht="12.75" hidden="1">
      <c r="D683" s="278" t="s">
        <v>679</v>
      </c>
    </row>
    <row r="684" ht="12.75" hidden="1">
      <c r="D684" s="278" t="s">
        <v>680</v>
      </c>
    </row>
    <row r="685" ht="12.75" hidden="1">
      <c r="D685" s="278" t="s">
        <v>681</v>
      </c>
    </row>
    <row r="686" ht="12.75" hidden="1">
      <c r="D686" s="278" t="s">
        <v>682</v>
      </c>
    </row>
    <row r="687" ht="12.75" hidden="1">
      <c r="D687" s="278" t="s">
        <v>683</v>
      </c>
    </row>
    <row r="688" ht="12.75" hidden="1">
      <c r="D688" s="278" t="s">
        <v>684</v>
      </c>
    </row>
    <row r="689" ht="12.75" hidden="1">
      <c r="D689" s="278" t="s">
        <v>685</v>
      </c>
    </row>
    <row r="690" ht="12.75" hidden="1">
      <c r="D690" s="278" t="s">
        <v>686</v>
      </c>
    </row>
    <row r="691" ht="12.75" hidden="1">
      <c r="D691" s="278" t="s">
        <v>687</v>
      </c>
    </row>
    <row r="692" ht="12.75" hidden="1">
      <c r="D692" s="278" t="s">
        <v>688</v>
      </c>
    </row>
    <row r="693" ht="12.75" hidden="1">
      <c r="D693" s="278" t="s">
        <v>689</v>
      </c>
    </row>
    <row r="694" ht="12.75" hidden="1">
      <c r="D694" s="278" t="s">
        <v>690</v>
      </c>
    </row>
    <row r="695" ht="12.75" hidden="1">
      <c r="D695" s="278" t="s">
        <v>691</v>
      </c>
    </row>
    <row r="696" ht="12.75" hidden="1">
      <c r="D696" s="278" t="s">
        <v>692</v>
      </c>
    </row>
    <row r="697" ht="12.75" hidden="1">
      <c r="D697" s="278" t="s">
        <v>693</v>
      </c>
    </row>
    <row r="698" ht="12.75" hidden="1">
      <c r="D698" s="278" t="s">
        <v>694</v>
      </c>
    </row>
    <row r="699" ht="12.75" hidden="1">
      <c r="D699" s="278" t="s">
        <v>695</v>
      </c>
    </row>
    <row r="700" ht="12.75" hidden="1">
      <c r="D700" s="278" t="s">
        <v>696</v>
      </c>
    </row>
    <row r="701" ht="12.75" hidden="1">
      <c r="D701" s="278" t="s">
        <v>697</v>
      </c>
    </row>
    <row r="702" ht="12.75" hidden="1">
      <c r="D702" s="278" t="s">
        <v>698</v>
      </c>
    </row>
    <row r="703" ht="12.75" hidden="1">
      <c r="D703" s="278" t="s">
        <v>699</v>
      </c>
    </row>
    <row r="704" ht="12.75" hidden="1">
      <c r="D704" s="278" t="s">
        <v>700</v>
      </c>
    </row>
    <row r="705" ht="12.75" hidden="1">
      <c r="D705" s="278" t="s">
        <v>701</v>
      </c>
    </row>
    <row r="706" ht="12.75" hidden="1">
      <c r="D706" s="278" t="s">
        <v>702</v>
      </c>
    </row>
    <row r="707" ht="12.75" hidden="1">
      <c r="D707" s="278" t="s">
        <v>703</v>
      </c>
    </row>
    <row r="708" ht="12.75" hidden="1">
      <c r="D708" s="278" t="s">
        <v>704</v>
      </c>
    </row>
    <row r="709" ht="12.75" hidden="1">
      <c r="D709" s="278" t="s">
        <v>705</v>
      </c>
    </row>
    <row r="710" ht="12.75" hidden="1">
      <c r="D710" s="278" t="s">
        <v>706</v>
      </c>
    </row>
    <row r="711" ht="12.75" hidden="1">
      <c r="D711" s="278" t="s">
        <v>707</v>
      </c>
    </row>
    <row r="712" ht="12.75" hidden="1">
      <c r="D712" s="278" t="s">
        <v>708</v>
      </c>
    </row>
    <row r="713" ht="12.75" hidden="1">
      <c r="D713" s="278" t="s">
        <v>709</v>
      </c>
    </row>
    <row r="714" ht="12.75" hidden="1">
      <c r="D714" s="278" t="s">
        <v>710</v>
      </c>
    </row>
    <row r="715" ht="12.75" hidden="1">
      <c r="D715" s="278" t="s">
        <v>711</v>
      </c>
    </row>
    <row r="716" ht="12.75" hidden="1">
      <c r="D716" s="278" t="s">
        <v>712</v>
      </c>
    </row>
    <row r="717" ht="12.75" hidden="1">
      <c r="D717" s="278" t="s">
        <v>713</v>
      </c>
    </row>
    <row r="718" ht="12.75" hidden="1">
      <c r="D718" s="278" t="s">
        <v>714</v>
      </c>
    </row>
    <row r="719" ht="12.75" hidden="1">
      <c r="D719" s="278" t="s">
        <v>715</v>
      </c>
    </row>
    <row r="720" ht="12.75" hidden="1">
      <c r="D720" s="278" t="s">
        <v>716</v>
      </c>
    </row>
    <row r="721" ht="12.75" hidden="1">
      <c r="D721" s="278" t="s">
        <v>717</v>
      </c>
    </row>
    <row r="722" ht="12.75" hidden="1">
      <c r="D722" s="278" t="s">
        <v>718</v>
      </c>
    </row>
    <row r="723" ht="12.75" hidden="1">
      <c r="D723" s="278" t="s">
        <v>719</v>
      </c>
    </row>
    <row r="724" ht="12.75" hidden="1">
      <c r="D724" s="278" t="s">
        <v>720</v>
      </c>
    </row>
    <row r="725" ht="12.75" hidden="1">
      <c r="D725" s="278" t="s">
        <v>721</v>
      </c>
    </row>
    <row r="726" ht="12.75" hidden="1">
      <c r="D726" s="278" t="s">
        <v>722</v>
      </c>
    </row>
    <row r="727" ht="12.75" hidden="1">
      <c r="D727" s="278" t="s">
        <v>723</v>
      </c>
    </row>
    <row r="728" ht="12.75" hidden="1">
      <c r="D728" s="278" t="s">
        <v>724</v>
      </c>
    </row>
    <row r="729" ht="12.75" hidden="1">
      <c r="D729" s="278" t="s">
        <v>725</v>
      </c>
    </row>
    <row r="730" ht="12.75" hidden="1">
      <c r="D730" s="278" t="s">
        <v>726</v>
      </c>
    </row>
    <row r="731" ht="12.75" hidden="1">
      <c r="D731" s="278" t="s">
        <v>727</v>
      </c>
    </row>
    <row r="732" ht="12.75" hidden="1">
      <c r="D732" s="278" t="s">
        <v>728</v>
      </c>
    </row>
    <row r="733" ht="12.75" hidden="1">
      <c r="D733" s="278" t="s">
        <v>729</v>
      </c>
    </row>
    <row r="734" ht="12.75" hidden="1">
      <c r="D734" s="278" t="s">
        <v>730</v>
      </c>
    </row>
    <row r="735" ht="12.75" hidden="1">
      <c r="D735" s="278" t="s">
        <v>731</v>
      </c>
    </row>
    <row r="736" ht="12.75" hidden="1">
      <c r="D736" s="278" t="s">
        <v>732</v>
      </c>
    </row>
    <row r="737" ht="12.75" hidden="1">
      <c r="D737" s="278" t="s">
        <v>733</v>
      </c>
    </row>
    <row r="738" ht="12.75" hidden="1">
      <c r="D738" s="278" t="s">
        <v>734</v>
      </c>
    </row>
    <row r="739" ht="12.75" hidden="1">
      <c r="D739" s="278" t="s">
        <v>735</v>
      </c>
    </row>
    <row r="740" ht="12.75" hidden="1">
      <c r="D740" s="278" t="s">
        <v>736</v>
      </c>
    </row>
    <row r="741" ht="12.75" hidden="1">
      <c r="D741" s="278" t="s">
        <v>737</v>
      </c>
    </row>
    <row r="742" ht="12.75" hidden="1">
      <c r="D742" s="278" t="s">
        <v>738</v>
      </c>
    </row>
    <row r="743" ht="12.75" hidden="1">
      <c r="D743" s="278" t="s">
        <v>739</v>
      </c>
    </row>
    <row r="744" ht="12.75" hidden="1">
      <c r="D744" s="278" t="s">
        <v>740</v>
      </c>
    </row>
    <row r="745" ht="12.75" hidden="1">
      <c r="D745" s="278" t="s">
        <v>741</v>
      </c>
    </row>
    <row r="746" ht="12.75" hidden="1">
      <c r="D746" s="278" t="s">
        <v>742</v>
      </c>
    </row>
    <row r="747" ht="12.75" hidden="1">
      <c r="D747" s="278" t="s">
        <v>743</v>
      </c>
    </row>
    <row r="748" ht="12.75" hidden="1">
      <c r="D748" s="278" t="s">
        <v>744</v>
      </c>
    </row>
    <row r="749" ht="12.75" hidden="1">
      <c r="D749" s="278" t="s">
        <v>745</v>
      </c>
    </row>
    <row r="750" ht="12.75" hidden="1">
      <c r="D750" s="278" t="s">
        <v>746</v>
      </c>
    </row>
    <row r="751" ht="12.75" hidden="1">
      <c r="D751" s="278" t="s">
        <v>747</v>
      </c>
    </row>
    <row r="752" ht="12.75" hidden="1">
      <c r="D752" s="278" t="s">
        <v>748</v>
      </c>
    </row>
    <row r="753" ht="12.75" hidden="1">
      <c r="D753" s="278" t="s">
        <v>749</v>
      </c>
    </row>
    <row r="754" ht="12.75" hidden="1">
      <c r="D754" s="278" t="s">
        <v>750</v>
      </c>
    </row>
    <row r="755" ht="12.75" hidden="1">
      <c r="D755" s="278" t="s">
        <v>751</v>
      </c>
    </row>
    <row r="756" ht="12.75" hidden="1">
      <c r="D756" s="278" t="s">
        <v>752</v>
      </c>
    </row>
    <row r="757" ht="12.75" hidden="1">
      <c r="D757" s="278" t="s">
        <v>753</v>
      </c>
    </row>
    <row r="758" ht="12.75" hidden="1">
      <c r="D758" s="278" t="s">
        <v>754</v>
      </c>
    </row>
    <row r="759" ht="12.75" hidden="1">
      <c r="D759" s="278" t="s">
        <v>755</v>
      </c>
    </row>
    <row r="760" ht="12.75" hidden="1">
      <c r="D760" s="278" t="s">
        <v>756</v>
      </c>
    </row>
    <row r="761" ht="12.75" hidden="1">
      <c r="D761" s="278" t="s">
        <v>757</v>
      </c>
    </row>
    <row r="762" ht="12.75" hidden="1">
      <c r="D762" s="278" t="s">
        <v>758</v>
      </c>
    </row>
    <row r="763" ht="12.75" hidden="1">
      <c r="D763" s="278" t="s">
        <v>759</v>
      </c>
    </row>
    <row r="764" ht="12.75" hidden="1">
      <c r="D764" s="278" t="s">
        <v>760</v>
      </c>
    </row>
    <row r="765" ht="12.75" hidden="1">
      <c r="D765" s="278" t="s">
        <v>761</v>
      </c>
    </row>
    <row r="766" ht="12.75" hidden="1">
      <c r="D766" s="278" t="s">
        <v>762</v>
      </c>
    </row>
    <row r="767" ht="12.75" hidden="1">
      <c r="D767" s="278" t="s">
        <v>763</v>
      </c>
    </row>
    <row r="768" ht="12.75" hidden="1">
      <c r="D768" s="278" t="s">
        <v>764</v>
      </c>
    </row>
    <row r="769" ht="12.75" hidden="1">
      <c r="D769" s="278" t="s">
        <v>765</v>
      </c>
    </row>
    <row r="770" ht="12.75" hidden="1">
      <c r="D770" s="278" t="s">
        <v>766</v>
      </c>
    </row>
    <row r="771" ht="12.75" hidden="1">
      <c r="D771" s="278" t="s">
        <v>767</v>
      </c>
    </row>
    <row r="772" ht="12.75" hidden="1">
      <c r="D772" s="278" t="s">
        <v>768</v>
      </c>
    </row>
    <row r="773" ht="12.75" hidden="1">
      <c r="D773" s="278" t="s">
        <v>769</v>
      </c>
    </row>
    <row r="774" ht="12.75" hidden="1">
      <c r="D774" s="278" t="s">
        <v>770</v>
      </c>
    </row>
    <row r="775" ht="12.75" hidden="1">
      <c r="D775" s="278" t="s">
        <v>771</v>
      </c>
    </row>
    <row r="776" ht="12.75" hidden="1"/>
    <row r="777" ht="12.75" hidden="1"/>
    <row r="778" ht="12.75" hidden="1"/>
    <row r="779" ht="12.75" hidden="1"/>
    <row r="780" ht="12.75" hidden="1"/>
    <row r="781" ht="12.75" hidden="1"/>
    <row r="782" ht="12.75" hidden="1"/>
    <row r="783" ht="12.75" hidden="1"/>
    <row r="784" ht="12.75" hidden="1"/>
    <row r="785" ht="12.75" hidden="1"/>
    <row r="786" ht="12.75" hidden="1"/>
    <row r="787" ht="12.75" hidden="1"/>
    <row r="788" ht="12.75" hidden="1"/>
    <row r="789" ht="12.75" hidden="1"/>
    <row r="790" ht="12.75" hidden="1"/>
    <row r="791" ht="12.75" hidden="1"/>
    <row r="792" ht="12.75" hidden="1"/>
    <row r="793" ht="12.75" hidden="1"/>
    <row r="794" ht="12.75" hidden="1"/>
    <row r="795" ht="12.75" hidden="1"/>
    <row r="796" ht="12.75" hidden="1"/>
    <row r="797" ht="12.75" hidden="1"/>
    <row r="798" ht="12.75" hidden="1"/>
    <row r="799" ht="12.75" hidden="1"/>
    <row r="800" ht="12.75" hidden="1"/>
    <row r="801" ht="12.75" hidden="1"/>
    <row r="802" ht="12.75" hidden="1"/>
    <row r="803" ht="12.75" hidden="1"/>
    <row r="804" ht="12.75" hidden="1"/>
    <row r="805" ht="12.75" hidden="1"/>
    <row r="806" ht="12.75" hidden="1"/>
    <row r="807" ht="12.75" hidden="1"/>
    <row r="808" ht="12.75" hidden="1"/>
    <row r="809" ht="12.75" hidden="1"/>
    <row r="810" ht="12.75" hidden="1"/>
    <row r="811" ht="12.75" hidden="1"/>
    <row r="812" ht="12.75" hidden="1"/>
    <row r="813" ht="12.75" hidden="1"/>
    <row r="814" ht="12.75" hidden="1"/>
    <row r="815" ht="12.75" hidden="1"/>
    <row r="816" ht="12.75" hidden="1"/>
    <row r="817" ht="12.75" hidden="1"/>
    <row r="818" ht="12.75" hidden="1"/>
    <row r="819" ht="12.75" hidden="1"/>
    <row r="820" ht="12.75" hidden="1"/>
    <row r="821" ht="12.75" hidden="1"/>
    <row r="822" ht="12.75" hidden="1"/>
    <row r="823" ht="12.75" hidden="1"/>
    <row r="824" ht="12.75" hidden="1"/>
    <row r="825" ht="12.75" hidden="1"/>
    <row r="826" ht="12.75" hidden="1"/>
    <row r="827" ht="12.75" hidden="1"/>
    <row r="828" ht="12.75" hidden="1"/>
    <row r="829" ht="12.75" hidden="1"/>
    <row r="830" ht="12.75" hidden="1"/>
    <row r="831" ht="12.75" hidden="1"/>
    <row r="832" ht="12.75" hidden="1"/>
    <row r="833" ht="12.75" hidden="1"/>
    <row r="834" ht="12.75" hidden="1"/>
    <row r="835" ht="12.75" hidden="1"/>
    <row r="836" ht="12.75" hidden="1"/>
    <row r="837" ht="12.75" hidden="1"/>
    <row r="838" ht="12.75" hidden="1"/>
    <row r="839" ht="12.75" hidden="1"/>
    <row r="840" ht="12.75" hidden="1"/>
    <row r="841" ht="12.75" hidden="1"/>
    <row r="842" ht="12.75" hidden="1"/>
    <row r="843" ht="12.75" hidden="1"/>
    <row r="844" ht="12.75" hidden="1"/>
    <row r="845" ht="12.75" hidden="1"/>
    <row r="846" ht="12.75" hidden="1"/>
    <row r="847" ht="12.75" hidden="1"/>
    <row r="848" ht="12.75" hidden="1"/>
    <row r="849" ht="12.75" hidden="1"/>
    <row r="850" ht="12.75" hidden="1"/>
    <row r="851" ht="12.75" hidden="1"/>
    <row r="852" ht="12.75" hidden="1"/>
    <row r="853" ht="12.75" hidden="1"/>
    <row r="854" ht="12.75" hidden="1"/>
    <row r="855" ht="12.75" hidden="1"/>
    <row r="856" ht="12.75" hidden="1"/>
    <row r="857" ht="12.75" hidden="1"/>
    <row r="858" ht="12.75" hidden="1"/>
    <row r="859" ht="12.75" hidden="1"/>
    <row r="860" ht="12.75" hidden="1"/>
    <row r="861" ht="12.75" hidden="1"/>
    <row r="862" ht="12.75" hidden="1"/>
    <row r="863" ht="12.75" hidden="1"/>
    <row r="864" ht="12.75" hidden="1"/>
    <row r="865" ht="12.75" hidden="1"/>
    <row r="866" ht="12.75" hidden="1"/>
    <row r="867" ht="12.75" hidden="1"/>
    <row r="868" ht="12.75" hidden="1"/>
    <row r="869" ht="12.75" hidden="1"/>
    <row r="870" ht="12.75" hidden="1"/>
    <row r="871" ht="12.75" hidden="1"/>
    <row r="872" ht="12.75" hidden="1"/>
    <row r="873" ht="12.75" hidden="1"/>
    <row r="874" ht="12.75" hidden="1"/>
    <row r="875" ht="12.75" hidden="1"/>
    <row r="876" ht="12.75" hidden="1"/>
    <row r="877" ht="12.75" hidden="1"/>
    <row r="878" ht="12.75" hidden="1"/>
    <row r="879" ht="12.75" hidden="1"/>
    <row r="880" ht="12.75" hidden="1"/>
    <row r="881" ht="12.75" hidden="1"/>
    <row r="882" ht="12.75" hidden="1"/>
    <row r="883" ht="12.75" hidden="1"/>
    <row r="884" ht="12.75" hidden="1"/>
    <row r="885" ht="12.75" hidden="1"/>
    <row r="886" ht="12.75" hidden="1"/>
    <row r="887" ht="12.75" hidden="1"/>
    <row r="888" ht="12.75" hidden="1"/>
    <row r="889" ht="12.75" hidden="1"/>
    <row r="890" ht="12.75" hidden="1"/>
    <row r="891" ht="12.75" hidden="1"/>
    <row r="892" ht="12.75" hidden="1"/>
    <row r="893" ht="12.75" hidden="1"/>
    <row r="894" ht="12.75" hidden="1"/>
    <row r="895" ht="12.75" hidden="1"/>
    <row r="896" ht="12.75" hidden="1"/>
    <row r="897" ht="12.75" hidden="1"/>
    <row r="898" ht="12.75" hidden="1"/>
    <row r="899" ht="12.75" hidden="1"/>
    <row r="900" ht="12.75" hidden="1"/>
    <row r="901" ht="12.75" hidden="1"/>
    <row r="902" ht="12.75" hidden="1"/>
    <row r="903" ht="12.75" hidden="1"/>
    <row r="904" ht="12.75" hidden="1"/>
    <row r="905" ht="12.75" hidden="1"/>
    <row r="906" ht="12.75" hidden="1"/>
    <row r="907" ht="12.75" hidden="1"/>
    <row r="908" ht="12.75" hidden="1"/>
    <row r="909" ht="12.75" hidden="1"/>
    <row r="910" ht="12.75" hidden="1"/>
    <row r="911" ht="12.75" hidden="1"/>
    <row r="912" ht="12.75" hidden="1"/>
    <row r="913" ht="12.75" hidden="1"/>
    <row r="914" ht="12.75" hidden="1"/>
    <row r="915" ht="12.75" hidden="1"/>
    <row r="916" ht="12.75" hidden="1"/>
    <row r="917" ht="12.75" hidden="1"/>
    <row r="918" ht="12.75" hidden="1"/>
    <row r="919" ht="12.75" hidden="1"/>
    <row r="920" ht="12.75" hidden="1"/>
    <row r="921" ht="12.75" hidden="1"/>
    <row r="922" ht="12.75" hidden="1"/>
    <row r="923" ht="12.75" hidden="1"/>
    <row r="924" ht="12.75" hidden="1"/>
    <row r="925" ht="12.75" hidden="1"/>
    <row r="926" ht="12.75" hidden="1"/>
    <row r="927" ht="12.75" hidden="1"/>
    <row r="928" ht="12.75" hidden="1"/>
    <row r="929" ht="12.75" hidden="1"/>
    <row r="930" ht="12.75" hidden="1"/>
    <row r="931" ht="12.75" hidden="1"/>
    <row r="932" ht="12.75" hidden="1"/>
    <row r="933" ht="12.75" hidden="1"/>
    <row r="934" ht="12.75" hidden="1"/>
    <row r="935" ht="12.75" hidden="1"/>
    <row r="936" ht="12.75" hidden="1"/>
    <row r="937" ht="12.75" hidden="1"/>
    <row r="938" ht="12.75" hidden="1"/>
    <row r="939" ht="12.75" hidden="1"/>
    <row r="940" ht="12.75" hidden="1"/>
    <row r="941" ht="12.75" hidden="1"/>
    <row r="942" ht="12.75" hidden="1"/>
    <row r="943" ht="12.75" hidden="1"/>
    <row r="944" ht="12.75" hidden="1"/>
    <row r="945" ht="12.75" hidden="1"/>
    <row r="946" ht="12.75" hidden="1"/>
    <row r="947" ht="12.75" hidden="1"/>
    <row r="948" ht="12.75" hidden="1"/>
    <row r="949" ht="12.75" hidden="1"/>
    <row r="950" ht="12.75" hidden="1"/>
    <row r="951" ht="12.75" hidden="1"/>
    <row r="952" ht="12.75" hidden="1"/>
    <row r="953" ht="12.75" hidden="1"/>
    <row r="954" ht="12.75" hidden="1"/>
    <row r="955" ht="12.75" hidden="1"/>
    <row r="956" ht="12.75" hidden="1"/>
    <row r="957" ht="12.75" hidden="1"/>
    <row r="958" ht="12.75" hidden="1"/>
    <row r="959" ht="12.75" hidden="1"/>
    <row r="960" ht="12.75" hidden="1"/>
    <row r="961" ht="12.75" hidden="1"/>
    <row r="962" ht="12.75" hidden="1"/>
    <row r="963" ht="12.75" hidden="1"/>
    <row r="964" ht="12.75" hidden="1"/>
    <row r="965" ht="12.75" hidden="1"/>
    <row r="966" ht="12.75" hidden="1"/>
    <row r="967" ht="12.75" hidden="1"/>
    <row r="968" ht="12.75" hidden="1"/>
    <row r="969" ht="12.75" hidden="1"/>
    <row r="970" ht="12.75" hidden="1"/>
    <row r="971" ht="12.75" hidden="1"/>
    <row r="972" ht="12.75" hidden="1"/>
    <row r="973" ht="12.75" hidden="1"/>
    <row r="974" ht="12.75" hidden="1"/>
    <row r="975" ht="12.75" hidden="1"/>
    <row r="976" ht="12.75" hidden="1"/>
    <row r="977" ht="12.75" hidden="1"/>
    <row r="978" ht="12.75" hidden="1"/>
    <row r="979" ht="12.75" hidden="1"/>
    <row r="980" ht="12.75" hidden="1"/>
    <row r="981" ht="12.75" hidden="1"/>
    <row r="982" ht="12.75" hidden="1"/>
    <row r="983" ht="12.75" hidden="1"/>
    <row r="984" ht="12.75" hidden="1"/>
    <row r="985" ht="12.75" hidden="1"/>
    <row r="986" ht="12.75" hidden="1"/>
    <row r="987" ht="12.75" hidden="1"/>
    <row r="988" ht="12.75" hidden="1"/>
    <row r="989" ht="12.75" hidden="1"/>
    <row r="990" ht="12.75" hidden="1"/>
    <row r="991" ht="12.75" hidden="1"/>
    <row r="992" ht="12.75" hidden="1"/>
    <row r="993" ht="12.75" hidden="1"/>
    <row r="994" ht="12.75" hidden="1"/>
    <row r="995" ht="12.75" hidden="1"/>
    <row r="996" ht="12.75" hidden="1"/>
    <row r="997" ht="12.75" hidden="1"/>
    <row r="998" ht="12.75" hidden="1"/>
    <row r="999" ht="12.75" hidden="1"/>
    <row r="1000" ht="12.75" hidden="1"/>
    <row r="1001" ht="12.75" hidden="1"/>
    <row r="1002" ht="12.75" hidden="1"/>
    <row r="1003" ht="12.75" hidden="1"/>
    <row r="1004" ht="12.75" hidden="1"/>
    <row r="1005" ht="12.75" hidden="1"/>
    <row r="1006" ht="12.75" hidden="1"/>
    <row r="1007" ht="12.75" hidden="1"/>
    <row r="1008" ht="12.75" hidden="1"/>
    <row r="1009" ht="12.75" hidden="1"/>
    <row r="1010" ht="12.75" hidden="1"/>
    <row r="1011" ht="12.75" hidden="1"/>
    <row r="1012" ht="12.75" hidden="1"/>
    <row r="1013" ht="12.75" hidden="1"/>
    <row r="1014" ht="12.75" hidden="1"/>
    <row r="1015" ht="12.75" hidden="1"/>
    <row r="1016" ht="12.75" hidden="1"/>
    <row r="1017" ht="12.75" hidden="1"/>
    <row r="1018" ht="12.75" hidden="1"/>
    <row r="1019" ht="12.75" hidden="1"/>
    <row r="1020" ht="12.75" hidden="1"/>
    <row r="1021" ht="12.75" hidden="1"/>
    <row r="1022" ht="12.75" hidden="1"/>
    <row r="1023" ht="12.75" hidden="1"/>
    <row r="1024" ht="12.75" hidden="1"/>
    <row r="1025" ht="12.75" hidden="1"/>
    <row r="1026" ht="12.75" hidden="1"/>
    <row r="1027" ht="12.75" hidden="1"/>
    <row r="1028" ht="12.75" hidden="1"/>
    <row r="1029" ht="12.75" hidden="1"/>
    <row r="1030" ht="12.75" hidden="1"/>
    <row r="1031" ht="12.75" hidden="1"/>
    <row r="1032" ht="12.75" hidden="1"/>
    <row r="1033" ht="12.75" hidden="1"/>
    <row r="1034" ht="12.75" hidden="1"/>
    <row r="1035" ht="12.75" hidden="1"/>
    <row r="1036" ht="12.75" hidden="1"/>
    <row r="1037" ht="12.75" hidden="1"/>
    <row r="1038" ht="12.75" hidden="1"/>
    <row r="1039" ht="12.75" hidden="1"/>
    <row r="1040" ht="12.75" hidden="1"/>
    <row r="1041" ht="12.75" hidden="1"/>
    <row r="1042" ht="12.75" hidden="1"/>
    <row r="1043" ht="12.75" hidden="1"/>
    <row r="1044" ht="12.75" hidden="1"/>
    <row r="1045" ht="12.75" hidden="1"/>
    <row r="1046" ht="12.75" hidden="1"/>
    <row r="1047" ht="12.75" hidden="1"/>
    <row r="1048" ht="12.75" hidden="1"/>
    <row r="1049" ht="12.75" hidden="1"/>
    <row r="1050" ht="12.75" hidden="1"/>
    <row r="1051" ht="12.75" hidden="1"/>
    <row r="1052" ht="12.75" hidden="1"/>
    <row r="1053" ht="12.75" hidden="1"/>
    <row r="1054" ht="12.75" hidden="1"/>
    <row r="1055" ht="12.75" hidden="1"/>
    <row r="1056" ht="12.75" hidden="1"/>
    <row r="1057" ht="12.75" hidden="1"/>
    <row r="1058" ht="12.75" hidden="1"/>
    <row r="1059" ht="12.75" hidden="1"/>
    <row r="1060" ht="12.75" hidden="1"/>
    <row r="1061" ht="12.75" hidden="1"/>
    <row r="1062" ht="12.75" hidden="1"/>
    <row r="1063" ht="12.75" hidden="1"/>
    <row r="1064" ht="12.75" hidden="1"/>
    <row r="1065" ht="12.75" hidden="1"/>
    <row r="1066" ht="12.75" hidden="1"/>
    <row r="1067" ht="12.75" hidden="1"/>
    <row r="1068" ht="12.75" hidden="1"/>
    <row r="1069" ht="12.75" hidden="1"/>
    <row r="1070" ht="12.75" hidden="1"/>
    <row r="1071" ht="12.75" hidden="1"/>
    <row r="1072" ht="12.75" hidden="1"/>
    <row r="1073" ht="12.75" hidden="1"/>
    <row r="1074" ht="12.75" hidden="1"/>
    <row r="1075" ht="12.75" hidden="1"/>
    <row r="1076" ht="12.75" hidden="1"/>
    <row r="1077" ht="12.75" hidden="1"/>
    <row r="1078" ht="12.75" hidden="1"/>
    <row r="1079" ht="12.75" hidden="1"/>
    <row r="1080" ht="12.75" hidden="1"/>
    <row r="1081" ht="12.75" hidden="1"/>
    <row r="1082" ht="12.75" hidden="1"/>
    <row r="1083" ht="12.75" hidden="1"/>
    <row r="1084" ht="12.75" hidden="1"/>
    <row r="1085" ht="12.75" hidden="1"/>
    <row r="1086" ht="12.75" hidden="1"/>
    <row r="1087" ht="12.75" hidden="1"/>
    <row r="1088" ht="12.75" hidden="1"/>
    <row r="1089" ht="12.75" hidden="1"/>
    <row r="1090" ht="12.75" hidden="1"/>
    <row r="1091" ht="12.75" hidden="1"/>
    <row r="1092" ht="12.75" hidden="1"/>
    <row r="1093" ht="12.75" hidden="1"/>
    <row r="1094" ht="12.75" hidden="1"/>
    <row r="1095" ht="12.75" hidden="1"/>
    <row r="1096" ht="12.75" hidden="1"/>
    <row r="1097" ht="12.75" hidden="1"/>
    <row r="1098" ht="12.75" hidden="1"/>
    <row r="1099" ht="12.75" hidden="1"/>
    <row r="1100" ht="12.75" hidden="1"/>
    <row r="1101" ht="12.75" hidden="1"/>
    <row r="1102" ht="12.75" hidden="1"/>
    <row r="1103" ht="12.75" hidden="1"/>
    <row r="1104" ht="12.75" hidden="1"/>
    <row r="1105" ht="12.75" hidden="1"/>
    <row r="1106" ht="12.75" hidden="1"/>
    <row r="1107" ht="12.75" hidden="1"/>
    <row r="1108" ht="12.75" hidden="1"/>
    <row r="1109" ht="12.75" hidden="1"/>
    <row r="1110" ht="12.75" hidden="1"/>
    <row r="1111" ht="12.75" hidden="1"/>
    <row r="1112" ht="12.75" hidden="1"/>
    <row r="1113" ht="12.75" hidden="1"/>
    <row r="1114" ht="12.75" hidden="1"/>
    <row r="1115" ht="12.75" hidden="1"/>
    <row r="1116" ht="12.75" hidden="1"/>
    <row r="1117" ht="12.75" hidden="1"/>
    <row r="1118" ht="12.75" hidden="1"/>
    <row r="1119" ht="12.75" hidden="1"/>
    <row r="1120" ht="12.75" hidden="1"/>
    <row r="1121" ht="12.75" hidden="1"/>
    <row r="1122" ht="12.75" hidden="1"/>
    <row r="1123" ht="12.75" hidden="1"/>
    <row r="1124" ht="12.75" hidden="1"/>
    <row r="1125" ht="12.75" hidden="1"/>
    <row r="1126" ht="12.75" hidden="1"/>
    <row r="1127" ht="12.75" hidden="1"/>
    <row r="1128" ht="12.75" hidden="1"/>
    <row r="1129" ht="12.75" hidden="1"/>
    <row r="1130" ht="12.75" hidden="1"/>
    <row r="1131" ht="12.75" hidden="1"/>
    <row r="1132" ht="12.75" hidden="1"/>
    <row r="1133" ht="12.75" hidden="1"/>
    <row r="1134" ht="12.75" hidden="1"/>
    <row r="1135" ht="12.75" hidden="1"/>
    <row r="1136" ht="12.75" hidden="1"/>
    <row r="1137" ht="12.75" hidden="1"/>
    <row r="1138" ht="12.75" hidden="1"/>
    <row r="1139" ht="12.75" hidden="1"/>
    <row r="1140" ht="12.75" hidden="1"/>
    <row r="1141" ht="12.75" hidden="1"/>
    <row r="1142" ht="12.75" hidden="1"/>
    <row r="1143" ht="12.75" hidden="1"/>
    <row r="1144" ht="12.75" hidden="1"/>
    <row r="1145" ht="12.75" hidden="1"/>
    <row r="1146" ht="12.75" hidden="1"/>
    <row r="1147" ht="12.75" hidden="1"/>
    <row r="1148" ht="12.75" hidden="1"/>
    <row r="1149" ht="12.75" hidden="1"/>
    <row r="1150" ht="12.75" hidden="1"/>
    <row r="1151" ht="12.75" hidden="1"/>
    <row r="1152" ht="12.75" hidden="1"/>
    <row r="1153" ht="12.75" hidden="1"/>
    <row r="1154" ht="12.75" hidden="1"/>
    <row r="1155" ht="12.75" hidden="1"/>
    <row r="1156" ht="12.75" hidden="1"/>
    <row r="1157" ht="12.75" hidden="1"/>
    <row r="1158" ht="12.75" hidden="1"/>
    <row r="1159" ht="12.75" hidden="1"/>
    <row r="1160" ht="12.75" hidden="1"/>
    <row r="1161" ht="12.75" hidden="1"/>
    <row r="1162" ht="12.75" hidden="1"/>
    <row r="1163" ht="12.75" hidden="1"/>
    <row r="1164" ht="12.75" hidden="1"/>
    <row r="1165" ht="12.75" hidden="1"/>
    <row r="1166" ht="12.75" hidden="1"/>
    <row r="1167" ht="12.75" hidden="1"/>
    <row r="1168" ht="12.75" hidden="1"/>
    <row r="1169" ht="12.75" hidden="1"/>
    <row r="1170" ht="12.75" hidden="1"/>
    <row r="1171" ht="12.75" hidden="1"/>
    <row r="1172" ht="12.75" hidden="1"/>
    <row r="1173" ht="12.75" hidden="1"/>
    <row r="1174" ht="12.75" hidden="1"/>
    <row r="1175" ht="12.75" hidden="1"/>
    <row r="1176" ht="12.75" hidden="1"/>
    <row r="1177" ht="12.75" hidden="1"/>
    <row r="1178" ht="12.75" hidden="1"/>
    <row r="1179" ht="12.75" hidden="1"/>
    <row r="1180" ht="12.75" hidden="1"/>
    <row r="1181" ht="12.75" hidden="1"/>
    <row r="1182" ht="12.75" hidden="1"/>
    <row r="1183" ht="12.75" hidden="1"/>
    <row r="1184" ht="12.75" hidden="1"/>
    <row r="1185" ht="12.75" hidden="1"/>
    <row r="1186" ht="12.75" hidden="1"/>
    <row r="1187" ht="12.75" hidden="1"/>
    <row r="1188" ht="12.75" hidden="1"/>
    <row r="1189" ht="12.75" hidden="1"/>
    <row r="1190" ht="12.75" hidden="1"/>
    <row r="1191" ht="12.75" hidden="1"/>
    <row r="1192" ht="12.75" hidden="1"/>
    <row r="1193" ht="12.75" hidden="1"/>
    <row r="1194" ht="12.75" hidden="1"/>
    <row r="1195" ht="12.75" hidden="1"/>
    <row r="1196" ht="12.75" hidden="1"/>
    <row r="1197" ht="12.75" hidden="1"/>
    <row r="1198" ht="12.75" hidden="1"/>
    <row r="1199" ht="12.75" hidden="1"/>
    <row r="1200" ht="12.75" hidden="1"/>
    <row r="1201" ht="12.75" hidden="1"/>
    <row r="1202" ht="12.75" hidden="1"/>
    <row r="1203" ht="12.75" hidden="1"/>
    <row r="1204" ht="12.75" hidden="1"/>
    <row r="1205" ht="12.75" hidden="1"/>
    <row r="1206" ht="12.75" hidden="1"/>
    <row r="1207" ht="12.75" hidden="1"/>
    <row r="1208" ht="12.75" hidden="1"/>
    <row r="1209" ht="12.75" hidden="1"/>
    <row r="1210" ht="12.75" hidden="1"/>
    <row r="1211" ht="12.75" hidden="1"/>
    <row r="1212" ht="12.75" hidden="1"/>
    <row r="1213" ht="12.75" hidden="1"/>
    <row r="1214" ht="12.75" hidden="1"/>
    <row r="1215" ht="12.75" hidden="1"/>
    <row r="1216" ht="12.75" hidden="1"/>
    <row r="1217" ht="12.75" hidden="1"/>
    <row r="1218" ht="12.75" hidden="1"/>
    <row r="1219" ht="12.75" hidden="1"/>
    <row r="1220" ht="12.75" hidden="1"/>
    <row r="1221" ht="12.75" hidden="1"/>
    <row r="1222" ht="12.75" hidden="1"/>
    <row r="1223" ht="12.75" hidden="1"/>
    <row r="1224" ht="12.75" hidden="1"/>
    <row r="1225" ht="12.75" hidden="1"/>
    <row r="1226" ht="12.75" hidden="1"/>
    <row r="1227" ht="12.75" hidden="1"/>
    <row r="1228" ht="12.75" hidden="1"/>
    <row r="1229" ht="12.75" hidden="1"/>
    <row r="1230" ht="12.75" hidden="1"/>
    <row r="1231" ht="12.75" hidden="1"/>
    <row r="1232" ht="12.75" hidden="1"/>
    <row r="1233" ht="12.75" hidden="1"/>
    <row r="1234" ht="12.75" hidden="1"/>
    <row r="1235" ht="12.75" hidden="1"/>
    <row r="1236" ht="12.75" hidden="1"/>
    <row r="1237" ht="12.75" hidden="1"/>
    <row r="1238" ht="12.75" hidden="1"/>
    <row r="1239" ht="12.75" hidden="1"/>
    <row r="1240" ht="12.75" hidden="1"/>
    <row r="1241" ht="12.75" hidden="1"/>
    <row r="1242" ht="12.75" hidden="1"/>
    <row r="1243" ht="12.75" hidden="1"/>
    <row r="1244" ht="12.75" hidden="1"/>
    <row r="1245" ht="12.75" hidden="1"/>
    <row r="1246" ht="12.75" hidden="1"/>
    <row r="1247" ht="12.75" hidden="1"/>
    <row r="1248" ht="12.75" hidden="1"/>
    <row r="1249" ht="12.75" hidden="1"/>
    <row r="1250" ht="12.75" hidden="1"/>
    <row r="1251" ht="12.75" hidden="1"/>
    <row r="1252" ht="12.75" hidden="1"/>
    <row r="1253" ht="12.75" hidden="1"/>
    <row r="1254" ht="12.75" hidden="1"/>
    <row r="1255" ht="12.75" hidden="1"/>
    <row r="1256" ht="12.75" hidden="1"/>
    <row r="1257" ht="12.75" hidden="1"/>
    <row r="1258" ht="12.75" hidden="1"/>
    <row r="1259" ht="12.75" hidden="1"/>
    <row r="1260" ht="12.75" hidden="1"/>
    <row r="1261" ht="12.75" hidden="1"/>
    <row r="1262" ht="12.75" hidden="1"/>
    <row r="1263" ht="12.75" hidden="1"/>
    <row r="1264" ht="12.75" hidden="1"/>
    <row r="1265" ht="12.75" hidden="1"/>
    <row r="1266" ht="12.75" hidden="1"/>
    <row r="1267" ht="12.75" hidden="1"/>
    <row r="1268" ht="12.75" hidden="1"/>
    <row r="1269" ht="12.75" hidden="1"/>
    <row r="1270" ht="12.75" hidden="1"/>
    <row r="1271" ht="12.75" hidden="1"/>
    <row r="1272" ht="12.75" hidden="1"/>
    <row r="1273" ht="12.75" hidden="1"/>
    <row r="1274" ht="12.75" hidden="1"/>
    <row r="1275" ht="12.75" hidden="1"/>
    <row r="1276" ht="12.75" hidden="1"/>
    <row r="1277" ht="12.75" hidden="1"/>
    <row r="1278" ht="12.75" hidden="1"/>
    <row r="1279" ht="12.75" hidden="1"/>
    <row r="1280" ht="12.75" hidden="1"/>
    <row r="1281" ht="12.75" hidden="1"/>
    <row r="1282" ht="12.75" hidden="1"/>
    <row r="1283" ht="12.75" hidden="1"/>
    <row r="1284" ht="12.75" hidden="1"/>
    <row r="1285" ht="12.75" hidden="1"/>
    <row r="1286" ht="12.75" hidden="1"/>
    <row r="1287" ht="12.75" hidden="1"/>
    <row r="1288" ht="12.75" hidden="1"/>
    <row r="1289" ht="12.75" hidden="1"/>
    <row r="1290" ht="12.75" hidden="1"/>
    <row r="1291" ht="12.75" hidden="1"/>
    <row r="1292" ht="12.75" hidden="1"/>
    <row r="1293" ht="12.75" hidden="1"/>
    <row r="1294" ht="12.75" hidden="1"/>
    <row r="1295" ht="12.75" hidden="1"/>
    <row r="1296" ht="12.75" hidden="1"/>
    <row r="1297" ht="12.75" hidden="1"/>
    <row r="1298" ht="12.75" hidden="1"/>
    <row r="1299" ht="12.75" hidden="1"/>
    <row r="1300" ht="12.75" hidden="1"/>
    <row r="1301" ht="12.75" hidden="1"/>
    <row r="1302" ht="12.75" hidden="1"/>
    <row r="1303" ht="12.75" hidden="1"/>
    <row r="1304" ht="12.75" hidden="1"/>
    <row r="1305" ht="12.75" hidden="1"/>
    <row r="1306" ht="12.75" hidden="1"/>
    <row r="1307" ht="12.75" hidden="1"/>
    <row r="1308" ht="12.75" hidden="1"/>
    <row r="1309" ht="12.75" hidden="1"/>
    <row r="1310" ht="12.75" hidden="1"/>
    <row r="1311" ht="12.75" hidden="1"/>
    <row r="1312" ht="12.75" hidden="1"/>
    <row r="1313" ht="12.75" hidden="1"/>
    <row r="1314" ht="12.75" hidden="1"/>
    <row r="1315" ht="12.75" hidden="1"/>
    <row r="1316" ht="12.75" hidden="1"/>
    <row r="1317" ht="12.75" hidden="1"/>
    <row r="1318" ht="12.75" hidden="1"/>
    <row r="1319" ht="12.75" hidden="1"/>
    <row r="1320" ht="12.75" hidden="1"/>
    <row r="1321" ht="12.75" hidden="1"/>
    <row r="1322" ht="12.75" hidden="1"/>
    <row r="1323" ht="12.75" hidden="1"/>
    <row r="1324" ht="12.75" hidden="1"/>
    <row r="1325" ht="12.75" hidden="1"/>
    <row r="1326" ht="12.75" hidden="1"/>
    <row r="1327" ht="12.75" hidden="1"/>
    <row r="1328" ht="12.75" hidden="1"/>
    <row r="1329" ht="12.75" hidden="1"/>
    <row r="1330" ht="12.75" hidden="1"/>
    <row r="1331" ht="12.75" hidden="1"/>
    <row r="1332" ht="12.75" hidden="1"/>
    <row r="1333" ht="12.75" hidden="1"/>
    <row r="1334" ht="12.75" hidden="1"/>
    <row r="1335" ht="12.75" hidden="1"/>
    <row r="1336" ht="12.75" hidden="1"/>
    <row r="1337" ht="12.75" hidden="1"/>
    <row r="1338" ht="12.75" hidden="1"/>
    <row r="1339" ht="12.75" hidden="1"/>
    <row r="1340" ht="12.75" hidden="1"/>
    <row r="1341" ht="12.75" hidden="1"/>
    <row r="1342" ht="12.75" hidden="1"/>
    <row r="1343" ht="12.75" hidden="1"/>
    <row r="1344" ht="12.75" hidden="1"/>
    <row r="1345" ht="12.75" hidden="1"/>
    <row r="1346" ht="12.75" hidden="1"/>
    <row r="1347" ht="12.75" hidden="1"/>
    <row r="1348" ht="12.75" hidden="1"/>
    <row r="1349" ht="12.75" hidden="1"/>
    <row r="1350" ht="12.75" hidden="1"/>
    <row r="1351" ht="12.75" hidden="1"/>
    <row r="1352" ht="12.75" hidden="1"/>
    <row r="1353" ht="12.75" hidden="1"/>
    <row r="1354" ht="12.75" hidden="1"/>
    <row r="1355" ht="12.75" hidden="1"/>
    <row r="1356" ht="12.75" hidden="1"/>
    <row r="1357" ht="12.75" hidden="1"/>
    <row r="1358" ht="12.75" hidden="1"/>
    <row r="1359" ht="12.75" hidden="1"/>
    <row r="1360" ht="12.75" hidden="1"/>
    <row r="1361" ht="12.75" hidden="1"/>
    <row r="1362" ht="12.75" hidden="1"/>
    <row r="1363" ht="12.75" hidden="1"/>
    <row r="1364" ht="12.75" hidden="1"/>
    <row r="1365" ht="12.75" hidden="1"/>
    <row r="1366" ht="12.75" hidden="1"/>
    <row r="1367" ht="12.75" hidden="1"/>
    <row r="1368" ht="12.75" hidden="1"/>
    <row r="1369" ht="12.75" hidden="1"/>
    <row r="1370" ht="12.75" hidden="1"/>
    <row r="1371" ht="12.75" hidden="1"/>
    <row r="1372" ht="12.75" hidden="1"/>
    <row r="1373" ht="12.75" hidden="1"/>
    <row r="1374" ht="12.75" hidden="1"/>
    <row r="1375" ht="12.75" hidden="1"/>
    <row r="1376" ht="12.75" hidden="1"/>
    <row r="1377" ht="12.75" hidden="1"/>
    <row r="1378" ht="12.75" hidden="1"/>
    <row r="1379" ht="12.75" hidden="1"/>
    <row r="1380" ht="12.75" hidden="1"/>
    <row r="1381" ht="12.75" hidden="1"/>
    <row r="1382" ht="12.75" hidden="1"/>
    <row r="1383" ht="12.75" hidden="1"/>
    <row r="1384" ht="12.75" hidden="1"/>
    <row r="1385" ht="12.75" hidden="1"/>
    <row r="1386" ht="12.75" hidden="1"/>
    <row r="1387" ht="12.75" hidden="1"/>
    <row r="1388" ht="12.75" hidden="1"/>
    <row r="1389" ht="12.75" hidden="1"/>
    <row r="1390" ht="12.75" hidden="1"/>
    <row r="1391" ht="12.75" hidden="1"/>
    <row r="1392" ht="12.75" hidden="1"/>
    <row r="1393" ht="12.75" hidden="1"/>
    <row r="1394" ht="12.75" hidden="1"/>
    <row r="1395" ht="12.75" hidden="1"/>
    <row r="1396" ht="12.75" hidden="1"/>
    <row r="1397" ht="12.75" hidden="1"/>
    <row r="1398" ht="12.75" hidden="1"/>
    <row r="1399" ht="12.75" hidden="1"/>
    <row r="1400" ht="12.75" hidden="1"/>
    <row r="1401" ht="12.75" hidden="1"/>
    <row r="1402" ht="12.75" hidden="1"/>
    <row r="1403" ht="12.75" hidden="1"/>
    <row r="1404" ht="12.75" hidden="1"/>
    <row r="1405" ht="12.75" hidden="1"/>
    <row r="1406" ht="12.75" hidden="1"/>
    <row r="1407" ht="12.75" hidden="1"/>
    <row r="1408" ht="12.75" hidden="1"/>
    <row r="1409" ht="12.75" hidden="1"/>
    <row r="1410" ht="12.75" hidden="1"/>
    <row r="1411" ht="12.75" hidden="1"/>
    <row r="1412" ht="12.75" hidden="1"/>
    <row r="1413" ht="12.75" hidden="1"/>
    <row r="1414" ht="12.75" hidden="1"/>
    <row r="1415" ht="12.75" hidden="1"/>
    <row r="1416" ht="12.75" hidden="1"/>
    <row r="1417" ht="12.75" hidden="1"/>
    <row r="1418" ht="12.75" hidden="1"/>
    <row r="1419" ht="12.75" hidden="1"/>
    <row r="1420" ht="12.75" hidden="1"/>
    <row r="1421" ht="12.75" hidden="1"/>
    <row r="1422" ht="12.75" hidden="1"/>
    <row r="1423" ht="12.75" hidden="1"/>
    <row r="1424" ht="12.75" hidden="1"/>
    <row r="1425" ht="12.75" hidden="1"/>
    <row r="1426" ht="12.75" hidden="1"/>
    <row r="1427" ht="12.75" hidden="1"/>
    <row r="1428" ht="12.75" hidden="1"/>
    <row r="1429" ht="12.75" hidden="1"/>
    <row r="1430" ht="12.75" hidden="1"/>
    <row r="1431" ht="12.75" hidden="1"/>
    <row r="1432" ht="12.75" hidden="1"/>
    <row r="1433" ht="12.75" hidden="1"/>
    <row r="1434" ht="12.75" hidden="1"/>
    <row r="1435" ht="12.75" hidden="1"/>
    <row r="1436" ht="12.75" hidden="1"/>
    <row r="1437" ht="12.75" hidden="1"/>
    <row r="1438" ht="12.75" hidden="1"/>
    <row r="1439" ht="12.75" hidden="1"/>
    <row r="1440" ht="12.75" hidden="1"/>
    <row r="1441" ht="12.75" hidden="1"/>
    <row r="1442" ht="12.75" hidden="1"/>
    <row r="1443" ht="12.75" hidden="1"/>
    <row r="1444" ht="12.75" hidden="1"/>
    <row r="1445" ht="12.75" hidden="1"/>
    <row r="1446" ht="12.75" hidden="1"/>
    <row r="1447" ht="12.75" hidden="1"/>
    <row r="1448" ht="12.75" hidden="1"/>
    <row r="1449" ht="12.75" hidden="1"/>
    <row r="1450" ht="12.75" hidden="1"/>
    <row r="1451" ht="12.75" hidden="1"/>
    <row r="1452" ht="12.75" hidden="1"/>
    <row r="1453" ht="12.75" hidden="1"/>
    <row r="1454" ht="12.75" hidden="1"/>
    <row r="1455" ht="12.75" hidden="1"/>
    <row r="1456" ht="12.75" hidden="1"/>
    <row r="1457" ht="12.75" hidden="1"/>
    <row r="1458" ht="12.75" hidden="1"/>
    <row r="1459" ht="12.75" hidden="1"/>
    <row r="1460" ht="12.75" hidden="1"/>
    <row r="1461" ht="12.75" hidden="1"/>
    <row r="1462" ht="12.75" hidden="1"/>
    <row r="1463" ht="12.75" hidden="1"/>
    <row r="1464" ht="12.75" hidden="1"/>
    <row r="1465" ht="12.75" hidden="1"/>
    <row r="1466" ht="12.75" hidden="1"/>
    <row r="1467" ht="12.75" hidden="1"/>
    <row r="1468" ht="12.75" hidden="1"/>
    <row r="1469" ht="12.75" hidden="1"/>
    <row r="1470" ht="12.75" hidden="1"/>
    <row r="1471" ht="12.75" hidden="1"/>
    <row r="1472" ht="12.75" hidden="1"/>
    <row r="1473" ht="12.75" hidden="1"/>
    <row r="1474" ht="12.75" hidden="1"/>
    <row r="1475" ht="12.75" hidden="1"/>
    <row r="1476" ht="12.75" hidden="1"/>
    <row r="1477" ht="12.75" hidden="1"/>
    <row r="1478" ht="12.75" hidden="1"/>
    <row r="1479" ht="12.75" hidden="1"/>
    <row r="1480" ht="12.75" hidden="1"/>
    <row r="1481" ht="12.75" hidden="1"/>
    <row r="1482" ht="12.75" hidden="1"/>
    <row r="1483" ht="12.75" hidden="1"/>
    <row r="1484" ht="12.75" hidden="1"/>
    <row r="1485" ht="12.75" hidden="1"/>
    <row r="1486" ht="12.75" hidden="1"/>
    <row r="1487" ht="12.75" hidden="1"/>
    <row r="1488" ht="12.75" hidden="1"/>
    <row r="1489" ht="12.75" hidden="1"/>
    <row r="1490" ht="12.75" hidden="1"/>
    <row r="1491" ht="12.75" hidden="1"/>
    <row r="1492" ht="12.75" hidden="1"/>
    <row r="1493" ht="12.75" hidden="1"/>
    <row r="1494" ht="12.75" hidden="1"/>
    <row r="1495" ht="12.75" hidden="1"/>
    <row r="1496" ht="12.75" hidden="1"/>
    <row r="1497" ht="12.75" hidden="1"/>
    <row r="1498" ht="12.75" hidden="1"/>
    <row r="1499" ht="12.75" hidden="1"/>
    <row r="1500" ht="12.75" hidden="1"/>
    <row r="1501" ht="12.75" hidden="1"/>
    <row r="1502" ht="12.75" hidden="1"/>
    <row r="1503" ht="12.75" hidden="1"/>
    <row r="1504" ht="12.75" hidden="1"/>
    <row r="1505" ht="12.75" hidden="1"/>
    <row r="1506" ht="12.75" hidden="1"/>
    <row r="1507" ht="12.75" hidden="1"/>
    <row r="1508" ht="12.75" hidden="1"/>
    <row r="1509" ht="12.75" hidden="1"/>
    <row r="1510" ht="12.75" hidden="1"/>
    <row r="1511" ht="12.75" hidden="1"/>
    <row r="1512" ht="12.75" hidden="1"/>
    <row r="1513" ht="12.75" hidden="1"/>
    <row r="1514" ht="12.75" hidden="1"/>
    <row r="1515" ht="12.75" hidden="1"/>
    <row r="1516" ht="12.75" hidden="1"/>
    <row r="1517" ht="12.75" hidden="1"/>
    <row r="1518" ht="12.75" hidden="1"/>
    <row r="1519" ht="12.75" hidden="1"/>
    <row r="1520" ht="12.75" hidden="1"/>
    <row r="1521" ht="12.75" hidden="1"/>
    <row r="1522" ht="12.75" hidden="1"/>
    <row r="1523" ht="12.75" hidden="1"/>
    <row r="1524" ht="12.75" hidden="1"/>
    <row r="1525" ht="12.75" hidden="1"/>
    <row r="1526" ht="12.75" hidden="1"/>
    <row r="1527" ht="12.75" hidden="1"/>
    <row r="1528" ht="12.75" hidden="1"/>
    <row r="1529" ht="12.75" hidden="1"/>
    <row r="1530" ht="12.75" hidden="1"/>
    <row r="1531" ht="12.75" hidden="1"/>
    <row r="1532" ht="12.75" hidden="1"/>
    <row r="1533" ht="12.75" hidden="1"/>
    <row r="1534" ht="12.75" hidden="1"/>
    <row r="1535" ht="12.75" hidden="1"/>
    <row r="1536" ht="12.75" hidden="1"/>
    <row r="1537" ht="12.75" hidden="1"/>
    <row r="1538" ht="12.75" hidden="1"/>
    <row r="1539" ht="12.75" hidden="1"/>
    <row r="1540" ht="12.75" hidden="1"/>
    <row r="1541" ht="12.75" hidden="1"/>
    <row r="1542" ht="12.75" hidden="1"/>
    <row r="1543" ht="12.75" hidden="1"/>
    <row r="1544" ht="12.75" hidden="1"/>
    <row r="1545" ht="12.75" hidden="1"/>
    <row r="1546" ht="12.75" hidden="1"/>
    <row r="1547" ht="12.75" hidden="1"/>
    <row r="1548" ht="12.75" hidden="1"/>
    <row r="1549" ht="12.75" hidden="1"/>
    <row r="1550" ht="12.75" hidden="1"/>
    <row r="1551" ht="12.75" hidden="1"/>
    <row r="1552" ht="12.75" hidden="1"/>
    <row r="1553" ht="12.75" hidden="1"/>
    <row r="1554" ht="12.75" hidden="1"/>
    <row r="1555" ht="12.75" hidden="1"/>
    <row r="1556" ht="12.75" hidden="1"/>
    <row r="1557" ht="12.75" hidden="1"/>
    <row r="1558" ht="12.75" hidden="1"/>
    <row r="1559" ht="12.75" hidden="1"/>
    <row r="1560" ht="12.75" hidden="1"/>
    <row r="1561" ht="12.75" hidden="1"/>
    <row r="1562" ht="12.75" hidden="1"/>
    <row r="1563" ht="12.75" hidden="1"/>
    <row r="1564" ht="12.75" hidden="1"/>
    <row r="1565" ht="12.75" hidden="1"/>
    <row r="1566" ht="12.75" hidden="1"/>
    <row r="1567" ht="12.75" hidden="1"/>
    <row r="1568" ht="12.75" hidden="1"/>
    <row r="1569" ht="12.75" hidden="1"/>
    <row r="1570" ht="12.75" hidden="1"/>
    <row r="1571" ht="12.75" hidden="1"/>
    <row r="1572" ht="12.75" hidden="1"/>
    <row r="1573" ht="12.75" hidden="1"/>
    <row r="1574" ht="12.75" hidden="1"/>
    <row r="1575" ht="12.75" hidden="1"/>
    <row r="1576" ht="12.75" hidden="1"/>
    <row r="1577" ht="12.75" hidden="1"/>
    <row r="1578" ht="12.75" hidden="1"/>
    <row r="1579" ht="12.75" hidden="1"/>
    <row r="1580" ht="12.75" hidden="1"/>
    <row r="1581" ht="12.75" hidden="1"/>
    <row r="1582" ht="12.75" hidden="1"/>
    <row r="1583" ht="12.75" hidden="1"/>
    <row r="1584" ht="12.75" hidden="1"/>
    <row r="1585" ht="12.75" hidden="1"/>
    <row r="1586" ht="12.75" hidden="1"/>
    <row r="1587" ht="12.75" hidden="1"/>
    <row r="1588" ht="12.75" hidden="1"/>
    <row r="1589" ht="12.75" hidden="1"/>
    <row r="1590" ht="12.75" hidden="1"/>
    <row r="1591" ht="12.75" hidden="1"/>
    <row r="1592" ht="12.75" hidden="1"/>
    <row r="1593" ht="12.75" hidden="1"/>
    <row r="1594" ht="12.75" hidden="1"/>
    <row r="1595" ht="12.75" hidden="1"/>
    <row r="1596" ht="12.75" hidden="1"/>
    <row r="1597" ht="12.75" hidden="1"/>
    <row r="1598" ht="12.75" hidden="1"/>
    <row r="1599" ht="12.75" hidden="1"/>
    <row r="1600" ht="12.75" hidden="1"/>
    <row r="1601" ht="12.75" hidden="1"/>
    <row r="1602" ht="12.75" hidden="1"/>
    <row r="1603" ht="12.75" hidden="1"/>
    <row r="1604" ht="12.75" hidden="1"/>
    <row r="1605" ht="12.75" hidden="1"/>
    <row r="1606" ht="12.75" hidden="1"/>
    <row r="1607" ht="12.75" hidden="1"/>
    <row r="1608" ht="12.75" hidden="1"/>
    <row r="1609" ht="12.75" hidden="1"/>
    <row r="1610" ht="12.75" hidden="1"/>
    <row r="1611" ht="12.75" hidden="1"/>
    <row r="1612" ht="12.75" hidden="1"/>
    <row r="1613" ht="12.75" hidden="1"/>
    <row r="1614" ht="12.75" hidden="1"/>
    <row r="1615" ht="12.75" hidden="1"/>
    <row r="1616" ht="12.75" hidden="1"/>
    <row r="1617" ht="12.75" hidden="1"/>
    <row r="1618" ht="12.75" hidden="1"/>
    <row r="1619" ht="12.75" hidden="1"/>
    <row r="1620" ht="12.75" hidden="1"/>
    <row r="1621" ht="12.75" hidden="1"/>
    <row r="1622" ht="12.75" hidden="1"/>
    <row r="1623" ht="12.75" hidden="1"/>
    <row r="1624" ht="12.75" hidden="1"/>
    <row r="1625" ht="12.75" hidden="1"/>
    <row r="1626" ht="12.75" hidden="1"/>
    <row r="1627" ht="12.75" hidden="1"/>
    <row r="1628" ht="12.75" hidden="1"/>
    <row r="1629" ht="12.75" hidden="1"/>
    <row r="1630" ht="12.75" hidden="1"/>
    <row r="1631" ht="12.75" hidden="1"/>
    <row r="1632" ht="12.75" hidden="1"/>
    <row r="1633" ht="12.75" hidden="1"/>
    <row r="1634" ht="12.75" hidden="1"/>
    <row r="1635" ht="12.75" hidden="1"/>
    <row r="1636" ht="12.75" hidden="1"/>
    <row r="1637" ht="12.75" hidden="1"/>
    <row r="1638" ht="12.75" hidden="1"/>
    <row r="1639" ht="12.75" hidden="1"/>
    <row r="1640" ht="12.75" hidden="1"/>
    <row r="1641" ht="12.75" hidden="1"/>
    <row r="1642" ht="12.75" hidden="1"/>
    <row r="1643" ht="12.75" hidden="1"/>
    <row r="1644" ht="12.75" hidden="1"/>
    <row r="1645" ht="12.75" hidden="1"/>
    <row r="1646" ht="12.75" hidden="1"/>
    <row r="1647" ht="12.75" hidden="1"/>
    <row r="1648" ht="12.75" hidden="1"/>
    <row r="1649" ht="12.75" hidden="1"/>
    <row r="1650" ht="12.75" hidden="1"/>
    <row r="1651" ht="12.75" hidden="1"/>
    <row r="1652" ht="12.75" hidden="1"/>
    <row r="1653" ht="12.75" hidden="1"/>
    <row r="1654" ht="12.75" hidden="1"/>
    <row r="1655" ht="12.75" hidden="1"/>
    <row r="1656" ht="12.75" hidden="1"/>
    <row r="1657" ht="12.75" hidden="1"/>
    <row r="1658" ht="12.75" hidden="1"/>
    <row r="1659" ht="12.75" hidden="1"/>
    <row r="1660" ht="12.75" hidden="1"/>
    <row r="1661" ht="12.75" hidden="1"/>
    <row r="1662" ht="12.75" hidden="1"/>
    <row r="1663" ht="12.75" hidden="1"/>
    <row r="1664" ht="12.75" hidden="1"/>
    <row r="1665" ht="12.75" hidden="1"/>
    <row r="1666" ht="12.75" hidden="1"/>
    <row r="1667" ht="12.75" hidden="1"/>
    <row r="1668" ht="12.75" hidden="1"/>
    <row r="1669" ht="12.75" hidden="1"/>
    <row r="1670" ht="12.75" hidden="1"/>
    <row r="1671" ht="12.75" hidden="1"/>
    <row r="1672" ht="12.75" hidden="1"/>
    <row r="1673" ht="12.75" hidden="1"/>
    <row r="1674" ht="12.75" hidden="1"/>
    <row r="1675" ht="12.75" hidden="1"/>
    <row r="1676" ht="12.75" hidden="1"/>
    <row r="1677" ht="12.75" hidden="1"/>
    <row r="1678" ht="12.75" hidden="1"/>
    <row r="1679" ht="12.75" hidden="1"/>
    <row r="1680" ht="12.75" hidden="1"/>
    <row r="1681" ht="12.75" hidden="1"/>
    <row r="1682" ht="12.75" hidden="1"/>
    <row r="1683" ht="12.75" hidden="1"/>
    <row r="1684" ht="12.75" hidden="1"/>
    <row r="1685" ht="12.75" hidden="1"/>
    <row r="1686" ht="12.75" hidden="1"/>
    <row r="1687" ht="12.75" hidden="1"/>
    <row r="1688" ht="12.75" hidden="1"/>
    <row r="1689" ht="12.75" hidden="1"/>
    <row r="1690" ht="12.75" hidden="1"/>
    <row r="1691" ht="12.75" hidden="1"/>
    <row r="1692" ht="12.75" hidden="1"/>
    <row r="1693" ht="12.75" hidden="1"/>
    <row r="1694" ht="12.75" hidden="1"/>
    <row r="1695" ht="12.75" hidden="1"/>
    <row r="1696" ht="12.75" hidden="1"/>
    <row r="1697" ht="12.75" hidden="1"/>
    <row r="1698" ht="12.75" hidden="1"/>
    <row r="1699" ht="12.75" hidden="1"/>
    <row r="1700" ht="12.75" hidden="1"/>
    <row r="1701" ht="12.75" hidden="1"/>
    <row r="1702" ht="12.75" hidden="1"/>
    <row r="1703" ht="12.75" hidden="1"/>
    <row r="1704" ht="12.75" hidden="1"/>
    <row r="1705" ht="12.75" hidden="1"/>
    <row r="1706" ht="12.75" hidden="1"/>
    <row r="1707" ht="12.75" hidden="1"/>
    <row r="1708" ht="12.75" hidden="1"/>
    <row r="1709" ht="12.75" hidden="1"/>
    <row r="1710" ht="12.75" hidden="1"/>
    <row r="1711" ht="12.75" hidden="1"/>
    <row r="1712" ht="12.75" hidden="1"/>
    <row r="1713" ht="12.75" hidden="1"/>
    <row r="1714" ht="12.75" hidden="1"/>
    <row r="1715" ht="12.75" hidden="1"/>
    <row r="1716" ht="12.75" hidden="1"/>
    <row r="1717" ht="12.75" hidden="1"/>
    <row r="1718" ht="12.75" hidden="1"/>
    <row r="1719" ht="12.75" hidden="1"/>
    <row r="1720" ht="12.75" hidden="1"/>
    <row r="1721" ht="12.75" hidden="1"/>
    <row r="1722" ht="12.75" hidden="1"/>
    <row r="1723" ht="12.75" hidden="1"/>
    <row r="1724" ht="12.75" hidden="1"/>
    <row r="1725" ht="12.75" hidden="1"/>
    <row r="1726" ht="12.75" hidden="1"/>
    <row r="1727" ht="12.75" hidden="1"/>
    <row r="1728" ht="12.75" hidden="1"/>
    <row r="1729" ht="12.75" hidden="1"/>
    <row r="1730" ht="12.75" hidden="1"/>
    <row r="1731" ht="12.75" hidden="1"/>
    <row r="1732" ht="12.75" hidden="1"/>
    <row r="1733" ht="12.75" hidden="1"/>
    <row r="1734" ht="12.75" hidden="1"/>
    <row r="1735" ht="12.75" hidden="1"/>
    <row r="1736" ht="12.75" hidden="1"/>
    <row r="1737" ht="12.75" hidden="1"/>
    <row r="1738" ht="12.75" hidden="1"/>
    <row r="1739" ht="12.75" hidden="1"/>
    <row r="1740" ht="12.75" hidden="1"/>
    <row r="1741" ht="12.75" hidden="1"/>
    <row r="1742" ht="12.75" hidden="1"/>
    <row r="1743" ht="12.75" hidden="1"/>
    <row r="1744" ht="12.75" hidden="1"/>
    <row r="1745" ht="12.75" hidden="1"/>
    <row r="1746" ht="12.75" hidden="1"/>
    <row r="1747" ht="12.75" hidden="1"/>
    <row r="1748" ht="12.75" hidden="1"/>
    <row r="1749" ht="12.75" hidden="1"/>
    <row r="1750" ht="12.75" hidden="1"/>
    <row r="1751" ht="12.75" hidden="1"/>
    <row r="1752" ht="12.75" hidden="1"/>
    <row r="1753" ht="12.75" hidden="1"/>
    <row r="1754" ht="12.75" hidden="1"/>
    <row r="1755" ht="12.75" hidden="1"/>
    <row r="1756" ht="12.75" hidden="1"/>
    <row r="1757" ht="12.75" hidden="1"/>
    <row r="1758" ht="12.75" hidden="1"/>
    <row r="1759" ht="12.75" hidden="1"/>
    <row r="1760" ht="12.75" hidden="1"/>
    <row r="1761" ht="12.75" hidden="1"/>
    <row r="1762" ht="12.75" hidden="1"/>
    <row r="1763" ht="12.75" hidden="1"/>
    <row r="1764" ht="12.75" hidden="1"/>
    <row r="1765" ht="12.75" hidden="1"/>
    <row r="1766" ht="12.75" hidden="1"/>
    <row r="1767" ht="12.75" hidden="1"/>
    <row r="1768" ht="12.75" hidden="1"/>
    <row r="1769" ht="12.75" hidden="1"/>
    <row r="1770" ht="12.75" hidden="1"/>
    <row r="1771" ht="12.75" hidden="1"/>
    <row r="1772" ht="12.75" hidden="1"/>
    <row r="1773" ht="12.75" hidden="1"/>
    <row r="1774" ht="12.75" hidden="1"/>
    <row r="1775" ht="12.75" hidden="1"/>
    <row r="1776" ht="12.75" hidden="1"/>
    <row r="1777" ht="12.75" hidden="1"/>
    <row r="1778" ht="12.75" hidden="1"/>
    <row r="1779" ht="12.75" hidden="1"/>
    <row r="1780" ht="12.75" hidden="1"/>
    <row r="1781" ht="12.75" hidden="1"/>
    <row r="1782" ht="12.75" hidden="1"/>
    <row r="1783" ht="12.75" hidden="1"/>
    <row r="1784" ht="12.75" hidden="1"/>
    <row r="1785" ht="12.75" hidden="1"/>
    <row r="1786" ht="12.75" hidden="1"/>
    <row r="1787" ht="12.75" hidden="1"/>
    <row r="1788" ht="12.75" hidden="1"/>
    <row r="1789" ht="12.75" hidden="1"/>
    <row r="1790" ht="12.75" hidden="1"/>
    <row r="1791" ht="12.75" hidden="1"/>
    <row r="1792" ht="12.75" hidden="1"/>
    <row r="1793" ht="12.75" hidden="1"/>
    <row r="1794" ht="12.75" hidden="1"/>
    <row r="1795" ht="12.75" hidden="1"/>
    <row r="1796" ht="12.75" hidden="1"/>
    <row r="1797" ht="12.75" hidden="1"/>
    <row r="1798" ht="12.75" hidden="1"/>
    <row r="1799" ht="12.75" hidden="1"/>
    <row r="1800" ht="12.75" hidden="1"/>
    <row r="1801" ht="12.75" hidden="1"/>
    <row r="1802" ht="12.75" hidden="1"/>
    <row r="1803" ht="12.75" hidden="1"/>
    <row r="1804" ht="12.75" hidden="1"/>
    <row r="1805" ht="12.75" hidden="1"/>
    <row r="1806" ht="12.75" hidden="1"/>
    <row r="1807" ht="12.75" hidden="1"/>
    <row r="1808" ht="12.75" hidden="1"/>
    <row r="1809" ht="12.75" hidden="1"/>
    <row r="1810" ht="12.75" hidden="1"/>
    <row r="1811" ht="12.75" hidden="1"/>
    <row r="1812" ht="12.75" hidden="1"/>
    <row r="1813" ht="12.75" hidden="1"/>
    <row r="1814" ht="12.75" hidden="1"/>
    <row r="1815" ht="12.75" hidden="1"/>
    <row r="1816" ht="12.75" hidden="1"/>
    <row r="1817" ht="12.75" hidden="1"/>
    <row r="1818" ht="12.75" hidden="1"/>
    <row r="1819" ht="12.75" hidden="1"/>
    <row r="1820" ht="12.75" hidden="1"/>
    <row r="1821" ht="12.75" hidden="1"/>
    <row r="1822" ht="12.75" hidden="1"/>
    <row r="1823" ht="12.75" hidden="1"/>
    <row r="1824" ht="12.75" hidden="1"/>
    <row r="1825" ht="12.75" hidden="1"/>
    <row r="1826" ht="12.75" hidden="1"/>
    <row r="1827" ht="12.75" hidden="1"/>
    <row r="1828" ht="12.75" hidden="1"/>
    <row r="1829" ht="12.75" hidden="1"/>
    <row r="1830" ht="12.75" hidden="1"/>
    <row r="1831" ht="12.75" hidden="1"/>
    <row r="1832" ht="12.75" hidden="1"/>
    <row r="1833" ht="12.75" hidden="1"/>
    <row r="1834" ht="12.75" hidden="1"/>
    <row r="1835" ht="12.75" hidden="1"/>
    <row r="1836" ht="12.75" hidden="1"/>
    <row r="1837" ht="12.75" hidden="1"/>
    <row r="1838" ht="12.75" hidden="1"/>
    <row r="1839" ht="12.75" hidden="1"/>
    <row r="1840" ht="12.75" hidden="1"/>
    <row r="1841" ht="12.75" hidden="1"/>
    <row r="1842" ht="12.75" hidden="1"/>
    <row r="1843" ht="12.75" hidden="1"/>
    <row r="1844" ht="12.75" hidden="1"/>
    <row r="1845" ht="12.75" hidden="1"/>
    <row r="1846" ht="12.75" hidden="1"/>
    <row r="1847" ht="12.75" hidden="1"/>
    <row r="1848" ht="12.75" hidden="1"/>
    <row r="1849" ht="12.75" hidden="1"/>
    <row r="1850" ht="12.75" hidden="1"/>
    <row r="1851" ht="12.75" hidden="1"/>
    <row r="1852" ht="12.75" hidden="1"/>
    <row r="1853" ht="12.75" hidden="1"/>
    <row r="1854" ht="12.75" hidden="1"/>
    <row r="1855" ht="12.75" hidden="1"/>
    <row r="1856" ht="12.75" hidden="1"/>
    <row r="1857" ht="12.75" hidden="1"/>
    <row r="1858" ht="12.75" hidden="1"/>
    <row r="1859" ht="12.75" hidden="1"/>
    <row r="1860" ht="12.75" hidden="1"/>
    <row r="1861" ht="12.75" hidden="1"/>
    <row r="1862" ht="12.75" hidden="1"/>
    <row r="1863" ht="12.75" hidden="1"/>
    <row r="1864" ht="12.75" hidden="1"/>
    <row r="1865" ht="12.75" hidden="1"/>
    <row r="1866" ht="12.75" hidden="1"/>
    <row r="1867" ht="12.75" hidden="1"/>
    <row r="1868" ht="12.75" hidden="1"/>
    <row r="1869" ht="12.75" hidden="1"/>
    <row r="1870" ht="12.75" hidden="1"/>
    <row r="1871" ht="12.75" hidden="1"/>
    <row r="1872" ht="12.75" hidden="1"/>
    <row r="1873" ht="12.75" hidden="1"/>
    <row r="1874" ht="12.75" hidden="1"/>
    <row r="1875" ht="12.75" hidden="1"/>
    <row r="1876" ht="12.75" hidden="1"/>
    <row r="1877" ht="12.75" hidden="1"/>
    <row r="1878" ht="12.75" hidden="1"/>
    <row r="1879" ht="12.75" hidden="1"/>
    <row r="1880" ht="12.75" hidden="1"/>
    <row r="1881" ht="12.75" hidden="1"/>
    <row r="1882" ht="12.75" hidden="1"/>
    <row r="1883" ht="12.75" hidden="1"/>
    <row r="1884" ht="12.75" hidden="1"/>
    <row r="1885" ht="12.75" hidden="1"/>
    <row r="1886" ht="12.75" hidden="1"/>
    <row r="1887" ht="12.75" hidden="1"/>
    <row r="1888" ht="12.75" hidden="1"/>
    <row r="1889" ht="12.75" hidden="1"/>
    <row r="1890" ht="12.75" hidden="1"/>
    <row r="1891" ht="12.75" hidden="1"/>
    <row r="1892" ht="12.75" hidden="1"/>
    <row r="1893" ht="12.75" hidden="1"/>
    <row r="1894" ht="12.75" hidden="1"/>
    <row r="1895" ht="12.75" hidden="1"/>
    <row r="1896" ht="12.75" hidden="1"/>
    <row r="1897" ht="12.75" hidden="1"/>
    <row r="1898" ht="12.75" hidden="1"/>
    <row r="1899" ht="12.75" hidden="1"/>
    <row r="1900" ht="12.75" hidden="1"/>
    <row r="1901" ht="12.75" hidden="1"/>
    <row r="1902" ht="12.75" hidden="1"/>
    <row r="1903" ht="12.75" hidden="1"/>
    <row r="1904" ht="12.75" hidden="1"/>
    <row r="1905" ht="12.75" hidden="1"/>
    <row r="1906" ht="12.75" hidden="1"/>
    <row r="1907" ht="12.75" hidden="1"/>
    <row r="1908" ht="12.75" hidden="1"/>
    <row r="1909" ht="12.75" hidden="1"/>
    <row r="1910" ht="12.75" hidden="1"/>
    <row r="1911" ht="12.75" hidden="1"/>
    <row r="1912" ht="12.75" hidden="1"/>
    <row r="1913" ht="12.75" hidden="1"/>
    <row r="1914" ht="12.75" hidden="1"/>
    <row r="1915" ht="12.75" hidden="1"/>
    <row r="1916" ht="12.75" hidden="1"/>
    <row r="1917" ht="12.75" hidden="1"/>
    <row r="1918" ht="12.75" hidden="1"/>
    <row r="1919" ht="12.75" hidden="1"/>
    <row r="1920" ht="12.75" hidden="1"/>
    <row r="1921" ht="12.75" hidden="1"/>
    <row r="1922" ht="12.75" hidden="1"/>
    <row r="1923" ht="12.75" hidden="1"/>
    <row r="1924" ht="12.75" hidden="1"/>
    <row r="1925" ht="12.75" hidden="1"/>
    <row r="1926" ht="12.75" hidden="1"/>
    <row r="1927" ht="12.75" hidden="1"/>
    <row r="1928" ht="12.75" hidden="1"/>
    <row r="1929" ht="12.75" hidden="1"/>
    <row r="1930" ht="12.75" hidden="1"/>
    <row r="1931" ht="12.75" hidden="1"/>
    <row r="1932" ht="12.75" hidden="1"/>
    <row r="1933" ht="12.75" hidden="1"/>
    <row r="1934" ht="12.75" hidden="1"/>
    <row r="1935" ht="12.75" hidden="1"/>
    <row r="1936" ht="12.75" hidden="1"/>
    <row r="1937" ht="12.75" hidden="1"/>
    <row r="1938" ht="12.75" hidden="1"/>
    <row r="1939" ht="12.75" hidden="1"/>
    <row r="1940" ht="12.75" hidden="1"/>
    <row r="1941" ht="12.75" hidden="1"/>
    <row r="1942" ht="12.75" hidden="1"/>
    <row r="1943" ht="12.75" hidden="1"/>
    <row r="1944" ht="12.75" hidden="1"/>
    <row r="1945" ht="12.75" hidden="1"/>
    <row r="1946" ht="12.75" hidden="1"/>
    <row r="1947" ht="12.75" hidden="1"/>
    <row r="1948" ht="12.75" hidden="1"/>
    <row r="1949" ht="12.75" hidden="1"/>
    <row r="1950" ht="12.75" hidden="1"/>
    <row r="1951" ht="12.75" hidden="1"/>
    <row r="1952" ht="12.75" hidden="1"/>
    <row r="1953" ht="12.75" hidden="1"/>
    <row r="1954" ht="12.75" hidden="1"/>
    <row r="1955" ht="12.75" hidden="1"/>
    <row r="1956" ht="12.75" hidden="1"/>
    <row r="1957" ht="12.75" hidden="1"/>
    <row r="1958" ht="12.75" hidden="1"/>
    <row r="1959" ht="12.75" hidden="1"/>
    <row r="1960" ht="12.75" hidden="1"/>
    <row r="1961" ht="12.75" hidden="1"/>
    <row r="1962" ht="12.75" hidden="1"/>
    <row r="1963" ht="12.75" hidden="1"/>
    <row r="1964" ht="12.75" hidden="1"/>
    <row r="1965" ht="12.75" hidden="1"/>
    <row r="1966" ht="12.75" hidden="1"/>
    <row r="1967" ht="12.75" hidden="1"/>
    <row r="1968" ht="12.75" hidden="1"/>
    <row r="1969" ht="12.75" hidden="1"/>
    <row r="1970" ht="12.75" hidden="1"/>
    <row r="1971" ht="12.75" hidden="1"/>
    <row r="1972" ht="12.75" hidden="1"/>
    <row r="1973" ht="12.75" hidden="1"/>
    <row r="1974" ht="12.75" hidden="1"/>
    <row r="1975" spans="67:73" ht="12.75" hidden="1">
      <c r="BO1975" s="86"/>
      <c r="BP1975" s="86"/>
      <c r="BQ1975" s="86"/>
      <c r="BR1975" s="86"/>
      <c r="BS1975" s="86"/>
      <c r="BT1975" s="86"/>
      <c r="BU1975" s="86"/>
    </row>
    <row r="1976" spans="20:77" s="73" customFormat="1" ht="12.75" hidden="1">
      <c r="T1976" s="61"/>
      <c r="AJ1976" s="437"/>
      <c r="AK1976" s="437"/>
      <c r="AL1976" s="437"/>
      <c r="AM1976" s="437"/>
      <c r="AN1976" s="437"/>
      <c r="AO1976" s="437"/>
      <c r="AP1976" s="437"/>
      <c r="AQ1976" s="437"/>
      <c r="AR1976" s="84"/>
      <c r="AS1976" s="84"/>
      <c r="AT1976" s="84"/>
      <c r="AU1976" s="84"/>
      <c r="AV1976" s="84"/>
      <c r="AW1976" s="84"/>
      <c r="AX1976" s="84"/>
      <c r="AY1976" s="84"/>
      <c r="AZ1976" s="84"/>
      <c r="BA1976" s="84"/>
      <c r="BB1976" s="84"/>
      <c r="BC1976" s="84"/>
      <c r="BD1976" s="84"/>
      <c r="BE1976" s="86"/>
      <c r="BF1976" s="86"/>
      <c r="BG1976" s="86"/>
      <c r="BH1976" s="86"/>
      <c r="BI1976" s="86"/>
      <c r="BJ1976" s="86"/>
      <c r="BK1976" s="86"/>
      <c r="BL1976" s="86"/>
      <c r="BM1976" s="86"/>
      <c r="BN1976" s="86"/>
      <c r="BO1976" s="86"/>
      <c r="BP1976" s="86"/>
      <c r="BQ1976" s="86"/>
      <c r="BR1976" s="86"/>
      <c r="BS1976" s="86"/>
      <c r="BT1976" s="86"/>
      <c r="BU1976" s="86"/>
      <c r="BV1976" s="86"/>
      <c r="BW1976" s="86"/>
      <c r="BX1976" s="86"/>
      <c r="BY1976" s="86"/>
    </row>
    <row r="1977" spans="36:77" s="73" customFormat="1" ht="12.75" hidden="1">
      <c r="AJ1977" s="437"/>
      <c r="AK1977" s="437"/>
      <c r="AL1977" s="437"/>
      <c r="AM1977" s="437"/>
      <c r="AN1977" s="437"/>
      <c r="AO1977" s="437"/>
      <c r="AP1977" s="437"/>
      <c r="AQ1977" s="437"/>
      <c r="AR1977" s="84"/>
      <c r="AS1977" s="84"/>
      <c r="AT1977" s="84"/>
      <c r="AU1977" s="84"/>
      <c r="AV1977" s="84"/>
      <c r="AW1977" s="84"/>
      <c r="AX1977" s="84"/>
      <c r="AY1977" s="84"/>
      <c r="AZ1977" s="84"/>
      <c r="BA1977" s="84"/>
      <c r="BB1977" s="84"/>
      <c r="BC1977" s="84"/>
      <c r="BD1977" s="84"/>
      <c r="BE1977" s="86"/>
      <c r="BF1977" s="86"/>
      <c r="BG1977" s="86"/>
      <c r="BH1977" s="86"/>
      <c r="BI1977" s="86"/>
      <c r="BJ1977" s="86"/>
      <c r="BK1977" s="86"/>
      <c r="BL1977" s="86"/>
      <c r="BM1977" s="86"/>
      <c r="BN1977" s="86"/>
      <c r="BO1977" s="86"/>
      <c r="BP1977" s="86"/>
      <c r="BQ1977" s="86"/>
      <c r="BR1977" s="86"/>
      <c r="BS1977" s="86"/>
      <c r="BT1977" s="86"/>
      <c r="BU1977" s="86"/>
      <c r="BV1977" s="86"/>
      <c r="BW1977" s="86"/>
      <c r="BX1977" s="86"/>
      <c r="BY1977" s="86"/>
    </row>
    <row r="1978" spans="36:77" s="73" customFormat="1" ht="12.75" hidden="1">
      <c r="AJ1978" s="437"/>
      <c r="AK1978" s="437"/>
      <c r="AL1978" s="437"/>
      <c r="AM1978" s="437"/>
      <c r="AN1978" s="437"/>
      <c r="AO1978" s="437"/>
      <c r="AP1978" s="437"/>
      <c r="AQ1978" s="437"/>
      <c r="AR1978" s="84"/>
      <c r="AS1978" s="84"/>
      <c r="AT1978" s="84"/>
      <c r="AU1978" s="84"/>
      <c r="AV1978" s="84"/>
      <c r="AW1978" s="84"/>
      <c r="AX1978" s="84"/>
      <c r="AY1978" s="84"/>
      <c r="AZ1978" s="84"/>
      <c r="BA1978" s="84"/>
      <c r="BB1978" s="84"/>
      <c r="BC1978" s="84"/>
      <c r="BD1978" s="84"/>
      <c r="BE1978" s="86"/>
      <c r="BF1978" s="86"/>
      <c r="BG1978" s="86"/>
      <c r="BH1978" s="86"/>
      <c r="BI1978" s="86"/>
      <c r="BJ1978" s="86"/>
      <c r="BK1978" s="86"/>
      <c r="BL1978" s="86"/>
      <c r="BM1978" s="86"/>
      <c r="BN1978" s="86"/>
      <c r="BO1978" s="86"/>
      <c r="BP1978" s="86"/>
      <c r="BQ1978" s="86"/>
      <c r="BR1978" s="86"/>
      <c r="BS1978" s="86"/>
      <c r="BT1978" s="86"/>
      <c r="BU1978" s="86"/>
      <c r="BV1978" s="86"/>
      <c r="BW1978" s="86"/>
      <c r="BX1978" s="86"/>
      <c r="BY1978" s="86"/>
    </row>
    <row r="1979" spans="36:77" s="73" customFormat="1" ht="12.75" hidden="1">
      <c r="AJ1979" s="437"/>
      <c r="AK1979" s="437"/>
      <c r="AL1979" s="437"/>
      <c r="AM1979" s="437"/>
      <c r="AN1979" s="437"/>
      <c r="AO1979" s="437"/>
      <c r="AP1979" s="437"/>
      <c r="AQ1979" s="437"/>
      <c r="AR1979" s="84"/>
      <c r="AS1979" s="84"/>
      <c r="AT1979" s="84"/>
      <c r="AU1979" s="84"/>
      <c r="AV1979" s="84"/>
      <c r="AW1979" s="84"/>
      <c r="AX1979" s="84"/>
      <c r="AY1979" s="84"/>
      <c r="AZ1979" s="84"/>
      <c r="BA1979" s="84"/>
      <c r="BB1979" s="84"/>
      <c r="BC1979" s="84"/>
      <c r="BD1979" s="84"/>
      <c r="BE1979" s="86"/>
      <c r="BF1979" s="86"/>
      <c r="BG1979" s="86"/>
      <c r="BH1979" s="86"/>
      <c r="BI1979" s="86"/>
      <c r="BJ1979" s="86"/>
      <c r="BK1979" s="86"/>
      <c r="BL1979" s="86"/>
      <c r="BM1979" s="86"/>
      <c r="BN1979" s="86"/>
      <c r="BO1979" s="86"/>
      <c r="BP1979" s="86"/>
      <c r="BQ1979" s="86"/>
      <c r="BR1979" s="86"/>
      <c r="BS1979" s="86"/>
      <c r="BT1979" s="86"/>
      <c r="BU1979" s="86"/>
      <c r="BV1979" s="86"/>
      <c r="BW1979" s="86"/>
      <c r="BX1979" s="86"/>
      <c r="BY1979" s="86"/>
    </row>
    <row r="1980" spans="36:77" s="73" customFormat="1" ht="12.75" hidden="1">
      <c r="AJ1980" s="437"/>
      <c r="AK1980" s="437"/>
      <c r="AL1980" s="437"/>
      <c r="AM1980" s="437"/>
      <c r="AN1980" s="437"/>
      <c r="AO1980" s="437"/>
      <c r="AP1980" s="437"/>
      <c r="AQ1980" s="437"/>
      <c r="AR1980" s="84"/>
      <c r="AS1980" s="84"/>
      <c r="AT1980" s="84"/>
      <c r="AU1980" s="84"/>
      <c r="AV1980" s="84"/>
      <c r="AW1980" s="84"/>
      <c r="AX1980" s="84"/>
      <c r="AY1980" s="84"/>
      <c r="AZ1980" s="84"/>
      <c r="BA1980" s="84"/>
      <c r="BB1980" s="84"/>
      <c r="BC1980" s="84"/>
      <c r="BD1980" s="84"/>
      <c r="BE1980" s="86"/>
      <c r="BF1980" s="86"/>
      <c r="BG1980" s="86"/>
      <c r="BH1980" s="86"/>
      <c r="BI1980" s="86"/>
      <c r="BJ1980" s="86"/>
      <c r="BK1980" s="86"/>
      <c r="BL1980" s="86"/>
      <c r="BM1980" s="86"/>
      <c r="BN1980" s="86"/>
      <c r="BO1980" s="86"/>
      <c r="BP1980" s="86"/>
      <c r="BQ1980" s="86"/>
      <c r="BR1980" s="86"/>
      <c r="BS1980" s="86"/>
      <c r="BT1980" s="86"/>
      <c r="BU1980" s="86"/>
      <c r="BV1980" s="86"/>
      <c r="BW1980" s="86"/>
      <c r="BX1980" s="86"/>
      <c r="BY1980" s="86"/>
    </row>
    <row r="1981" spans="36:77" s="73" customFormat="1" ht="12.75" hidden="1">
      <c r="AJ1981" s="437"/>
      <c r="AK1981" s="437"/>
      <c r="AL1981" s="437"/>
      <c r="AM1981" s="437"/>
      <c r="AN1981" s="437"/>
      <c r="AO1981" s="437"/>
      <c r="AP1981" s="437"/>
      <c r="AQ1981" s="437"/>
      <c r="AR1981" s="84"/>
      <c r="AS1981" s="84"/>
      <c r="AT1981" s="84"/>
      <c r="AU1981" s="84"/>
      <c r="AV1981" s="84"/>
      <c r="AW1981" s="84"/>
      <c r="AX1981" s="84"/>
      <c r="AY1981" s="84"/>
      <c r="AZ1981" s="84"/>
      <c r="BA1981" s="84"/>
      <c r="BB1981" s="84"/>
      <c r="BC1981" s="84"/>
      <c r="BD1981" s="84"/>
      <c r="BE1981" s="86"/>
      <c r="BF1981" s="86"/>
      <c r="BG1981" s="86"/>
      <c r="BH1981" s="86"/>
      <c r="BI1981" s="86"/>
      <c r="BJ1981" s="86"/>
      <c r="BK1981" s="86"/>
      <c r="BL1981" s="86"/>
      <c r="BM1981" s="86"/>
      <c r="BN1981" s="86"/>
      <c r="BO1981" s="86"/>
      <c r="BP1981" s="86"/>
      <c r="BQ1981" s="86"/>
      <c r="BR1981" s="86"/>
      <c r="BS1981" s="86"/>
      <c r="BT1981" s="86"/>
      <c r="BU1981" s="86"/>
      <c r="BV1981" s="86"/>
      <c r="BW1981" s="86"/>
      <c r="BX1981" s="86"/>
      <c r="BY1981" s="86"/>
    </row>
    <row r="1982" spans="36:77" s="73" customFormat="1" ht="12.75" hidden="1">
      <c r="AJ1982" s="437"/>
      <c r="AK1982" s="437"/>
      <c r="AL1982" s="437"/>
      <c r="AM1982" s="437"/>
      <c r="AN1982" s="437"/>
      <c r="AO1982" s="437"/>
      <c r="AP1982" s="437"/>
      <c r="AQ1982" s="437"/>
      <c r="AR1982" s="84"/>
      <c r="AS1982" s="84"/>
      <c r="AT1982" s="84"/>
      <c r="AU1982" s="84"/>
      <c r="AV1982" s="84"/>
      <c r="AW1982" s="84"/>
      <c r="AX1982" s="84"/>
      <c r="AY1982" s="84"/>
      <c r="AZ1982" s="84"/>
      <c r="BA1982" s="84"/>
      <c r="BB1982" s="84"/>
      <c r="BC1982" s="84"/>
      <c r="BD1982" s="84"/>
      <c r="BE1982" s="86"/>
      <c r="BF1982" s="86"/>
      <c r="BG1982" s="86"/>
      <c r="BH1982" s="86"/>
      <c r="BI1982" s="86"/>
      <c r="BJ1982" s="86"/>
      <c r="BK1982" s="86"/>
      <c r="BL1982" s="86"/>
      <c r="BM1982" s="86"/>
      <c r="BN1982" s="86"/>
      <c r="BO1982" s="86"/>
      <c r="BP1982" s="86"/>
      <c r="BQ1982" s="86"/>
      <c r="BR1982" s="86"/>
      <c r="BS1982" s="86"/>
      <c r="BT1982" s="86"/>
      <c r="BU1982" s="86"/>
      <c r="BV1982" s="86"/>
      <c r="BW1982" s="86"/>
      <c r="BX1982" s="86"/>
      <c r="BY1982" s="86"/>
    </row>
    <row r="1983" spans="36:77" s="73" customFormat="1" ht="12.75" hidden="1">
      <c r="AJ1983" s="437"/>
      <c r="AK1983" s="437"/>
      <c r="AL1983" s="437"/>
      <c r="AM1983" s="437"/>
      <c r="AN1983" s="437"/>
      <c r="AO1983" s="437"/>
      <c r="AP1983" s="437"/>
      <c r="AQ1983" s="437"/>
      <c r="AR1983" s="84"/>
      <c r="AS1983" s="84"/>
      <c r="AT1983" s="84"/>
      <c r="AU1983" s="84"/>
      <c r="AV1983" s="84"/>
      <c r="AW1983" s="84"/>
      <c r="AX1983" s="84"/>
      <c r="AY1983" s="84"/>
      <c r="AZ1983" s="84"/>
      <c r="BA1983" s="84"/>
      <c r="BB1983" s="84"/>
      <c r="BC1983" s="84"/>
      <c r="BD1983" s="84"/>
      <c r="BE1983" s="86"/>
      <c r="BF1983" s="86"/>
      <c r="BG1983" s="86"/>
      <c r="BH1983" s="86"/>
      <c r="BI1983" s="86"/>
      <c r="BJ1983" s="86"/>
      <c r="BK1983" s="86"/>
      <c r="BL1983" s="86"/>
      <c r="BM1983" s="86"/>
      <c r="BN1983" s="86"/>
      <c r="BO1983" s="86"/>
      <c r="BP1983" s="86"/>
      <c r="BQ1983" s="86"/>
      <c r="BR1983" s="86"/>
      <c r="BS1983" s="86"/>
      <c r="BT1983" s="86"/>
      <c r="BU1983" s="86"/>
      <c r="BV1983" s="86"/>
      <c r="BW1983" s="86"/>
      <c r="BX1983" s="86"/>
      <c r="BY1983" s="86"/>
    </row>
    <row r="1984" spans="36:77" s="73" customFormat="1" ht="12.75" hidden="1">
      <c r="AJ1984" s="437"/>
      <c r="AK1984" s="437"/>
      <c r="AL1984" s="437"/>
      <c r="AM1984" s="437"/>
      <c r="AN1984" s="437"/>
      <c r="AO1984" s="437"/>
      <c r="AP1984" s="437"/>
      <c r="AQ1984" s="437"/>
      <c r="AR1984" s="84"/>
      <c r="AS1984" s="84"/>
      <c r="AT1984" s="84"/>
      <c r="AU1984" s="84"/>
      <c r="AV1984" s="84"/>
      <c r="AW1984" s="84"/>
      <c r="AX1984" s="84"/>
      <c r="AY1984" s="84"/>
      <c r="AZ1984" s="84"/>
      <c r="BA1984" s="84"/>
      <c r="BB1984" s="84"/>
      <c r="BC1984" s="84"/>
      <c r="BD1984" s="84"/>
      <c r="BE1984" s="86"/>
      <c r="BF1984" s="86"/>
      <c r="BG1984" s="86"/>
      <c r="BH1984" s="86"/>
      <c r="BI1984" s="86"/>
      <c r="BJ1984" s="86"/>
      <c r="BK1984" s="86"/>
      <c r="BL1984" s="86"/>
      <c r="BM1984" s="86"/>
      <c r="BN1984" s="86"/>
      <c r="BO1984" s="86"/>
      <c r="BP1984" s="86"/>
      <c r="BQ1984" s="86"/>
      <c r="BR1984" s="86"/>
      <c r="BS1984" s="86"/>
      <c r="BT1984" s="86"/>
      <c r="BU1984" s="86"/>
      <c r="BV1984" s="86"/>
      <c r="BW1984" s="86"/>
      <c r="BX1984" s="86"/>
      <c r="BY1984" s="86"/>
    </row>
    <row r="1985" spans="36:77" s="73" customFormat="1" ht="12.75" hidden="1">
      <c r="AJ1985" s="437"/>
      <c r="AK1985" s="437"/>
      <c r="AL1985" s="437"/>
      <c r="AM1985" s="437"/>
      <c r="AN1985" s="437"/>
      <c r="AO1985" s="437"/>
      <c r="AP1985" s="437"/>
      <c r="AQ1985" s="437"/>
      <c r="AR1985" s="84"/>
      <c r="AS1985" s="84"/>
      <c r="AT1985" s="84"/>
      <c r="AU1985" s="84"/>
      <c r="AV1985" s="84"/>
      <c r="AW1985" s="84"/>
      <c r="AX1985" s="84"/>
      <c r="AY1985" s="84"/>
      <c r="AZ1985" s="84"/>
      <c r="BA1985" s="84"/>
      <c r="BB1985" s="84"/>
      <c r="BC1985" s="84"/>
      <c r="BD1985" s="84"/>
      <c r="BE1985" s="86"/>
      <c r="BF1985" s="86"/>
      <c r="BG1985" s="86"/>
      <c r="BH1985" s="86"/>
      <c r="BI1985" s="86"/>
      <c r="BJ1985" s="86"/>
      <c r="BK1985" s="86"/>
      <c r="BL1985" s="86"/>
      <c r="BM1985" s="86"/>
      <c r="BN1985" s="86"/>
      <c r="BO1985" s="86"/>
      <c r="BP1985" s="86"/>
      <c r="BQ1985" s="86"/>
      <c r="BR1985" s="86"/>
      <c r="BS1985" s="86"/>
      <c r="BT1985" s="86"/>
      <c r="BU1985" s="86"/>
      <c r="BV1985" s="86"/>
      <c r="BW1985" s="86"/>
      <c r="BX1985" s="86"/>
      <c r="BY1985" s="86"/>
    </row>
    <row r="1986" spans="36:77" s="73" customFormat="1" ht="12.75" hidden="1">
      <c r="AJ1986" s="437"/>
      <c r="AK1986" s="437"/>
      <c r="AL1986" s="437"/>
      <c r="AM1986" s="437"/>
      <c r="AN1986" s="437"/>
      <c r="AO1986" s="437"/>
      <c r="AP1986" s="437"/>
      <c r="AQ1986" s="437"/>
      <c r="AR1986" s="84"/>
      <c r="AS1986" s="84"/>
      <c r="AT1986" s="84"/>
      <c r="AU1986" s="84"/>
      <c r="AV1986" s="84"/>
      <c r="AW1986" s="84"/>
      <c r="AX1986" s="84"/>
      <c r="AY1986" s="84"/>
      <c r="AZ1986" s="84"/>
      <c r="BA1986" s="84"/>
      <c r="BB1986" s="84"/>
      <c r="BC1986" s="84"/>
      <c r="BD1986" s="84"/>
      <c r="BE1986" s="86"/>
      <c r="BF1986" s="86"/>
      <c r="BG1986" s="86"/>
      <c r="BH1986" s="86"/>
      <c r="BI1986" s="86"/>
      <c r="BJ1986" s="86"/>
      <c r="BK1986" s="86"/>
      <c r="BL1986" s="86"/>
      <c r="BM1986" s="86"/>
      <c r="BN1986" s="86"/>
      <c r="BO1986" s="86"/>
      <c r="BP1986" s="86"/>
      <c r="BQ1986" s="86"/>
      <c r="BR1986" s="86"/>
      <c r="BS1986" s="86"/>
      <c r="BT1986" s="86"/>
      <c r="BU1986" s="86"/>
      <c r="BV1986" s="86"/>
      <c r="BW1986" s="86"/>
      <c r="BX1986" s="86"/>
      <c r="BY1986" s="86"/>
    </row>
    <row r="1987" spans="36:77" s="73" customFormat="1" ht="12.75" hidden="1">
      <c r="AJ1987" s="437"/>
      <c r="AK1987" s="437"/>
      <c r="AL1987" s="437"/>
      <c r="AM1987" s="437"/>
      <c r="AN1987" s="437"/>
      <c r="AO1987" s="437"/>
      <c r="AP1987" s="437"/>
      <c r="AQ1987" s="437"/>
      <c r="AR1987" s="84"/>
      <c r="AS1987" s="84"/>
      <c r="AT1987" s="84"/>
      <c r="AU1987" s="84"/>
      <c r="AV1987" s="84"/>
      <c r="AW1987" s="84"/>
      <c r="AX1987" s="84"/>
      <c r="AY1987" s="84"/>
      <c r="AZ1987" s="84"/>
      <c r="BA1987" s="84"/>
      <c r="BB1987" s="84"/>
      <c r="BC1987" s="84"/>
      <c r="BD1987" s="84"/>
      <c r="BE1987" s="86"/>
      <c r="BF1987" s="86"/>
      <c r="BG1987" s="86"/>
      <c r="BH1987" s="86"/>
      <c r="BI1987" s="86"/>
      <c r="BJ1987" s="86"/>
      <c r="BK1987" s="86"/>
      <c r="BL1987" s="86"/>
      <c r="BM1987" s="86"/>
      <c r="BN1987" s="86"/>
      <c r="BO1987" s="86"/>
      <c r="BP1987" s="86"/>
      <c r="BQ1987" s="86"/>
      <c r="BR1987" s="86"/>
      <c r="BS1987" s="86"/>
      <c r="BT1987" s="86"/>
      <c r="BU1987" s="86"/>
      <c r="BV1987" s="86"/>
      <c r="BW1987" s="86"/>
      <c r="BX1987" s="86"/>
      <c r="BY1987" s="86"/>
    </row>
    <row r="1988" spans="36:77" s="73" customFormat="1" ht="12.75" hidden="1">
      <c r="AJ1988" s="437"/>
      <c r="AK1988" s="437"/>
      <c r="AL1988" s="437"/>
      <c r="AM1988" s="437"/>
      <c r="AN1988" s="437"/>
      <c r="AO1988" s="437"/>
      <c r="AP1988" s="437"/>
      <c r="AQ1988" s="437"/>
      <c r="AR1988" s="84"/>
      <c r="AS1988" s="84"/>
      <c r="AT1988" s="84"/>
      <c r="AU1988" s="84"/>
      <c r="AV1988" s="84"/>
      <c r="AW1988" s="84"/>
      <c r="AX1988" s="84"/>
      <c r="AY1988" s="84"/>
      <c r="AZ1988" s="84"/>
      <c r="BA1988" s="84"/>
      <c r="BB1988" s="84"/>
      <c r="BC1988" s="84"/>
      <c r="BD1988" s="84"/>
      <c r="BE1988" s="86"/>
      <c r="BF1988" s="86"/>
      <c r="BG1988" s="86"/>
      <c r="BH1988" s="86"/>
      <c r="BI1988" s="86"/>
      <c r="BJ1988" s="86"/>
      <c r="BK1988" s="86"/>
      <c r="BL1988" s="86"/>
      <c r="BM1988" s="86"/>
      <c r="BN1988" s="86"/>
      <c r="BO1988" s="86"/>
      <c r="BP1988" s="86"/>
      <c r="BQ1988" s="86"/>
      <c r="BR1988" s="86"/>
      <c r="BS1988" s="86"/>
      <c r="BT1988" s="86"/>
      <c r="BU1988" s="86"/>
      <c r="BV1988" s="86"/>
      <c r="BW1988" s="86"/>
      <c r="BX1988" s="86"/>
      <c r="BY1988" s="86"/>
    </row>
    <row r="1989" spans="36:77" s="73" customFormat="1" ht="12.75" hidden="1">
      <c r="AJ1989" s="437"/>
      <c r="AK1989" s="437"/>
      <c r="AL1989" s="437"/>
      <c r="AM1989" s="437"/>
      <c r="AN1989" s="437"/>
      <c r="AO1989" s="437"/>
      <c r="AP1989" s="437"/>
      <c r="AQ1989" s="437"/>
      <c r="AR1989" s="84"/>
      <c r="AS1989" s="84"/>
      <c r="AT1989" s="84"/>
      <c r="AU1989" s="84"/>
      <c r="AV1989" s="84"/>
      <c r="AW1989" s="84"/>
      <c r="AX1989" s="84"/>
      <c r="AY1989" s="84"/>
      <c r="AZ1989" s="84"/>
      <c r="BA1989" s="84"/>
      <c r="BB1989" s="84"/>
      <c r="BC1989" s="84"/>
      <c r="BD1989" s="84"/>
      <c r="BE1989" s="86"/>
      <c r="BF1989" s="86"/>
      <c r="BG1989" s="86"/>
      <c r="BH1989" s="86"/>
      <c r="BI1989" s="86"/>
      <c r="BJ1989" s="86"/>
      <c r="BK1989" s="86"/>
      <c r="BL1989" s="86"/>
      <c r="BM1989" s="86"/>
      <c r="BN1989" s="86"/>
      <c r="BO1989" s="86"/>
      <c r="BP1989" s="86"/>
      <c r="BQ1989" s="86"/>
      <c r="BR1989" s="86"/>
      <c r="BS1989" s="86"/>
      <c r="BT1989" s="86"/>
      <c r="BU1989" s="86"/>
      <c r="BV1989" s="86"/>
      <c r="BW1989" s="86"/>
      <c r="BX1989" s="86"/>
      <c r="BY1989" s="86"/>
    </row>
    <row r="1990" spans="36:77" s="73" customFormat="1" ht="12.75" hidden="1">
      <c r="AJ1990" s="437"/>
      <c r="AK1990" s="437"/>
      <c r="AL1990" s="437"/>
      <c r="AM1990" s="437"/>
      <c r="AN1990" s="437"/>
      <c r="AO1990" s="437"/>
      <c r="AP1990" s="437"/>
      <c r="AQ1990" s="437"/>
      <c r="AR1990" s="84"/>
      <c r="AS1990" s="84"/>
      <c r="AT1990" s="84"/>
      <c r="AU1990" s="84"/>
      <c r="AV1990" s="84"/>
      <c r="AW1990" s="84"/>
      <c r="AX1990" s="84"/>
      <c r="AY1990" s="84"/>
      <c r="AZ1990" s="84"/>
      <c r="BA1990" s="84"/>
      <c r="BB1990" s="84"/>
      <c r="BC1990" s="84"/>
      <c r="BD1990" s="84"/>
      <c r="BE1990" s="86"/>
      <c r="BF1990" s="86"/>
      <c r="BG1990" s="86"/>
      <c r="BH1990" s="86"/>
      <c r="BI1990" s="86"/>
      <c r="BJ1990" s="86"/>
      <c r="BK1990" s="86"/>
      <c r="BL1990" s="86"/>
      <c r="BM1990" s="86"/>
      <c r="BN1990" s="86"/>
      <c r="BO1990" s="86"/>
      <c r="BP1990" s="86"/>
      <c r="BQ1990" s="86"/>
      <c r="BR1990" s="86"/>
      <c r="BS1990" s="86"/>
      <c r="BT1990" s="86"/>
      <c r="BU1990" s="86"/>
      <c r="BV1990" s="86"/>
      <c r="BW1990" s="86"/>
      <c r="BX1990" s="86"/>
      <c r="BY1990" s="86"/>
    </row>
    <row r="1991" spans="36:77" s="73" customFormat="1" ht="12.75" hidden="1">
      <c r="AJ1991" s="437"/>
      <c r="AK1991" s="437"/>
      <c r="AL1991" s="437"/>
      <c r="AM1991" s="437"/>
      <c r="AN1991" s="437"/>
      <c r="AO1991" s="437"/>
      <c r="AP1991" s="437"/>
      <c r="AQ1991" s="437"/>
      <c r="AR1991" s="84"/>
      <c r="AS1991" s="84"/>
      <c r="AT1991" s="84"/>
      <c r="AU1991" s="84"/>
      <c r="AV1991" s="84"/>
      <c r="AW1991" s="84"/>
      <c r="AX1991" s="84"/>
      <c r="AY1991" s="84"/>
      <c r="AZ1991" s="84"/>
      <c r="BA1991" s="84"/>
      <c r="BB1991" s="84"/>
      <c r="BC1991" s="84"/>
      <c r="BD1991" s="84"/>
      <c r="BE1991" s="86"/>
      <c r="BF1991" s="86"/>
      <c r="BG1991" s="86"/>
      <c r="BH1991" s="86"/>
      <c r="BI1991" s="86"/>
      <c r="BJ1991" s="86"/>
      <c r="BK1991" s="86"/>
      <c r="BL1991" s="86"/>
      <c r="BM1991" s="86"/>
      <c r="BN1991" s="86"/>
      <c r="BO1991" s="86"/>
      <c r="BP1991" s="86"/>
      <c r="BQ1991" s="86"/>
      <c r="BR1991" s="86"/>
      <c r="BS1991" s="86"/>
      <c r="BT1991" s="86"/>
      <c r="BU1991" s="86"/>
      <c r="BV1991" s="86"/>
      <c r="BW1991" s="86"/>
      <c r="BX1991" s="86"/>
      <c r="BY1991" s="86"/>
    </row>
    <row r="1992" spans="36:77" s="73" customFormat="1" ht="12.75" hidden="1">
      <c r="AJ1992" s="437"/>
      <c r="AK1992" s="437"/>
      <c r="AL1992" s="437"/>
      <c r="AM1992" s="437"/>
      <c r="AN1992" s="437"/>
      <c r="AO1992" s="437"/>
      <c r="AP1992" s="437"/>
      <c r="AQ1992" s="437"/>
      <c r="AR1992" s="84"/>
      <c r="AS1992" s="84"/>
      <c r="AT1992" s="84"/>
      <c r="AU1992" s="84"/>
      <c r="AV1992" s="84"/>
      <c r="AW1992" s="84"/>
      <c r="AX1992" s="84"/>
      <c r="AY1992" s="84"/>
      <c r="AZ1992" s="84"/>
      <c r="BA1992" s="84"/>
      <c r="BB1992" s="84"/>
      <c r="BC1992" s="84"/>
      <c r="BD1992" s="84"/>
      <c r="BE1992" s="86"/>
      <c r="BF1992" s="86"/>
      <c r="BG1992" s="86"/>
      <c r="BH1992" s="86"/>
      <c r="BI1992" s="86"/>
      <c r="BJ1992" s="86"/>
      <c r="BK1992" s="86"/>
      <c r="BL1992" s="86"/>
      <c r="BM1992" s="86"/>
      <c r="BN1992" s="86"/>
      <c r="BO1992" s="86"/>
      <c r="BP1992" s="86"/>
      <c r="BQ1992" s="86"/>
      <c r="BR1992" s="86"/>
      <c r="BS1992" s="86"/>
      <c r="BT1992" s="86"/>
      <c r="BU1992" s="86"/>
      <c r="BV1992" s="86"/>
      <c r="BW1992" s="86"/>
      <c r="BX1992" s="86"/>
      <c r="BY1992" s="86"/>
    </row>
    <row r="1993" spans="36:77" s="73" customFormat="1" ht="12.75" hidden="1">
      <c r="AJ1993" s="437"/>
      <c r="AK1993" s="437"/>
      <c r="AL1993" s="437"/>
      <c r="AM1993" s="437"/>
      <c r="AN1993" s="437"/>
      <c r="AO1993" s="437"/>
      <c r="AP1993" s="437"/>
      <c r="AQ1993" s="437"/>
      <c r="AR1993" s="84"/>
      <c r="AS1993" s="84"/>
      <c r="AT1993" s="84"/>
      <c r="AU1993" s="84"/>
      <c r="AV1993" s="84"/>
      <c r="AW1993" s="84"/>
      <c r="AX1993" s="84"/>
      <c r="AY1993" s="84"/>
      <c r="AZ1993" s="84"/>
      <c r="BA1993" s="84"/>
      <c r="BB1993" s="84"/>
      <c r="BC1993" s="84"/>
      <c r="BD1993" s="84"/>
      <c r="BE1993" s="86"/>
      <c r="BF1993" s="86"/>
      <c r="BG1993" s="86"/>
      <c r="BH1993" s="86"/>
      <c r="BI1993" s="86"/>
      <c r="BJ1993" s="86"/>
      <c r="BK1993" s="86"/>
      <c r="BL1993" s="86"/>
      <c r="BM1993" s="86"/>
      <c r="BN1993" s="86"/>
      <c r="BO1993" s="86"/>
      <c r="BP1993" s="86"/>
      <c r="BQ1993" s="86"/>
      <c r="BR1993" s="86"/>
      <c r="BS1993" s="86"/>
      <c r="BT1993" s="86"/>
      <c r="BU1993" s="86"/>
      <c r="BV1993" s="86"/>
      <c r="BW1993" s="86"/>
      <c r="BX1993" s="86"/>
      <c r="BY1993" s="86"/>
    </row>
    <row r="1994" spans="36:77" s="73" customFormat="1" ht="12.75" hidden="1">
      <c r="AJ1994" s="437"/>
      <c r="AK1994" s="437"/>
      <c r="AL1994" s="437"/>
      <c r="AM1994" s="437"/>
      <c r="AN1994" s="437"/>
      <c r="AO1994" s="437"/>
      <c r="AP1994" s="437"/>
      <c r="AQ1994" s="437"/>
      <c r="AR1994" s="84"/>
      <c r="AS1994" s="84"/>
      <c r="AT1994" s="84"/>
      <c r="AU1994" s="84"/>
      <c r="AV1994" s="84"/>
      <c r="AW1994" s="84"/>
      <c r="AX1994" s="84"/>
      <c r="AY1994" s="84"/>
      <c r="AZ1994" s="84"/>
      <c r="BA1994" s="84"/>
      <c r="BB1994" s="84"/>
      <c r="BC1994" s="84"/>
      <c r="BD1994" s="84"/>
      <c r="BE1994" s="86"/>
      <c r="BF1994" s="86"/>
      <c r="BG1994" s="86"/>
      <c r="BH1994" s="86"/>
      <c r="BI1994" s="86"/>
      <c r="BJ1994" s="86"/>
      <c r="BK1994" s="86"/>
      <c r="BL1994" s="86"/>
      <c r="BM1994" s="86"/>
      <c r="BN1994" s="86"/>
      <c r="BO1994" s="86"/>
      <c r="BP1994" s="86"/>
      <c r="BQ1994" s="86"/>
      <c r="BR1994" s="86"/>
      <c r="BS1994" s="86"/>
      <c r="BT1994" s="86"/>
      <c r="BU1994" s="86"/>
      <c r="BV1994" s="86"/>
      <c r="BW1994" s="86"/>
      <c r="BX1994" s="86"/>
      <c r="BY1994" s="86"/>
    </row>
    <row r="1995" spans="36:77" s="73" customFormat="1" ht="12.75" hidden="1">
      <c r="AJ1995" s="437"/>
      <c r="AK1995" s="437"/>
      <c r="AL1995" s="437"/>
      <c r="AM1995" s="437"/>
      <c r="AN1995" s="437"/>
      <c r="AO1995" s="437"/>
      <c r="AP1995" s="437"/>
      <c r="AQ1995" s="437"/>
      <c r="AR1995" s="84"/>
      <c r="AS1995" s="84"/>
      <c r="AT1995" s="84"/>
      <c r="AU1995" s="84"/>
      <c r="AV1995" s="84"/>
      <c r="AW1995" s="84"/>
      <c r="AX1995" s="84"/>
      <c r="AY1995" s="84"/>
      <c r="AZ1995" s="84"/>
      <c r="BA1995" s="84"/>
      <c r="BB1995" s="84"/>
      <c r="BC1995" s="84"/>
      <c r="BD1995" s="84"/>
      <c r="BE1995" s="86"/>
      <c r="BF1995" s="86"/>
      <c r="BG1995" s="86"/>
      <c r="BH1995" s="86"/>
      <c r="BI1995" s="86"/>
      <c r="BJ1995" s="86"/>
      <c r="BK1995" s="86"/>
      <c r="BL1995" s="86"/>
      <c r="BM1995" s="86"/>
      <c r="BN1995" s="86"/>
      <c r="BO1995" s="86"/>
      <c r="BP1995" s="86"/>
      <c r="BQ1995" s="86"/>
      <c r="BR1995" s="86"/>
      <c r="BS1995" s="86"/>
      <c r="BT1995" s="86"/>
      <c r="BU1995" s="86"/>
      <c r="BV1995" s="86"/>
      <c r="BW1995" s="86"/>
      <c r="BX1995" s="86"/>
      <c r="BY1995" s="86"/>
    </row>
    <row r="1996" spans="36:77" s="73" customFormat="1" ht="12.75" hidden="1">
      <c r="AJ1996" s="437"/>
      <c r="AK1996" s="437"/>
      <c r="AL1996" s="437"/>
      <c r="AM1996" s="437"/>
      <c r="AN1996" s="437"/>
      <c r="AO1996" s="437"/>
      <c r="AP1996" s="437"/>
      <c r="AQ1996" s="437"/>
      <c r="AR1996" s="84"/>
      <c r="AS1996" s="84"/>
      <c r="AT1996" s="84"/>
      <c r="AU1996" s="84"/>
      <c r="AV1996" s="84"/>
      <c r="AW1996" s="84"/>
      <c r="AX1996" s="84"/>
      <c r="AY1996" s="84"/>
      <c r="AZ1996" s="84"/>
      <c r="BA1996" s="84"/>
      <c r="BB1996" s="84"/>
      <c r="BC1996" s="84"/>
      <c r="BD1996" s="84"/>
      <c r="BE1996" s="86"/>
      <c r="BF1996" s="86"/>
      <c r="BG1996" s="86"/>
      <c r="BH1996" s="86"/>
      <c r="BI1996" s="86"/>
      <c r="BJ1996" s="86"/>
      <c r="BK1996" s="86"/>
      <c r="BL1996" s="86"/>
      <c r="BM1996" s="86"/>
      <c r="BN1996" s="86"/>
      <c r="BO1996" s="86"/>
      <c r="BP1996" s="86"/>
      <c r="BQ1996" s="86"/>
      <c r="BR1996" s="86"/>
      <c r="BS1996" s="86"/>
      <c r="BT1996" s="86"/>
      <c r="BU1996" s="86"/>
      <c r="BV1996" s="86"/>
      <c r="BW1996" s="86"/>
      <c r="BX1996" s="86"/>
      <c r="BY1996" s="86"/>
    </row>
    <row r="1997" spans="36:77" s="73" customFormat="1" ht="12.75" hidden="1">
      <c r="AJ1997" s="437"/>
      <c r="AK1997" s="437"/>
      <c r="AL1997" s="437"/>
      <c r="AM1997" s="437"/>
      <c r="AN1997" s="437"/>
      <c r="AO1997" s="437"/>
      <c r="AP1997" s="437"/>
      <c r="AQ1997" s="437"/>
      <c r="AR1997" s="84"/>
      <c r="AS1997" s="84"/>
      <c r="AT1997" s="84"/>
      <c r="AU1997" s="84"/>
      <c r="AV1997" s="84"/>
      <c r="AW1997" s="84"/>
      <c r="AX1997" s="84"/>
      <c r="AY1997" s="84"/>
      <c r="AZ1997" s="84"/>
      <c r="BA1997" s="84"/>
      <c r="BB1997" s="84"/>
      <c r="BC1997" s="84"/>
      <c r="BD1997" s="84"/>
      <c r="BE1997" s="86"/>
      <c r="BF1997" s="86"/>
      <c r="BG1997" s="86"/>
      <c r="BH1997" s="86"/>
      <c r="BI1997" s="86"/>
      <c r="BJ1997" s="86"/>
      <c r="BK1997" s="86"/>
      <c r="BL1997" s="86"/>
      <c r="BM1997" s="86"/>
      <c r="BN1997" s="86"/>
      <c r="BO1997" s="86"/>
      <c r="BP1997" s="86"/>
      <c r="BQ1997" s="86"/>
      <c r="BR1997" s="86"/>
      <c r="BS1997" s="86"/>
      <c r="BT1997" s="86"/>
      <c r="BU1997" s="86"/>
      <c r="BV1997" s="86"/>
      <c r="BW1997" s="86"/>
      <c r="BX1997" s="86"/>
      <c r="BY1997" s="86"/>
    </row>
    <row r="1998" spans="36:77" s="73" customFormat="1" ht="12.75" hidden="1">
      <c r="AJ1998" s="437"/>
      <c r="AK1998" s="437"/>
      <c r="AL1998" s="437"/>
      <c r="AM1998" s="437"/>
      <c r="AN1998" s="437"/>
      <c r="AO1998" s="437"/>
      <c r="AP1998" s="437"/>
      <c r="AQ1998" s="437"/>
      <c r="AR1998" s="84"/>
      <c r="AS1998" s="84"/>
      <c r="AT1998" s="84"/>
      <c r="AU1998" s="84"/>
      <c r="AV1998" s="84"/>
      <c r="AW1998" s="84"/>
      <c r="AX1998" s="84"/>
      <c r="AY1998" s="84"/>
      <c r="AZ1998" s="84"/>
      <c r="BA1998" s="84"/>
      <c r="BB1998" s="84"/>
      <c r="BC1998" s="84"/>
      <c r="BD1998" s="84"/>
      <c r="BE1998" s="86"/>
      <c r="BF1998" s="86"/>
      <c r="BG1998" s="86"/>
      <c r="BH1998" s="86"/>
      <c r="BI1998" s="86"/>
      <c r="BJ1998" s="86"/>
      <c r="BK1998" s="86"/>
      <c r="BL1998" s="86"/>
      <c r="BM1998" s="86"/>
      <c r="BN1998" s="86"/>
      <c r="BO1998" s="86"/>
      <c r="BP1998" s="86"/>
      <c r="BQ1998" s="86"/>
      <c r="BR1998" s="86"/>
      <c r="BS1998" s="86"/>
      <c r="BT1998" s="86"/>
      <c r="BU1998" s="86"/>
      <c r="BV1998" s="86"/>
      <c r="BW1998" s="86"/>
      <c r="BX1998" s="86"/>
      <c r="BY1998" s="86"/>
    </row>
    <row r="1999" spans="36:77" s="73" customFormat="1" ht="12.75" hidden="1">
      <c r="AJ1999" s="437"/>
      <c r="AK1999" s="437"/>
      <c r="AL1999" s="437"/>
      <c r="AM1999" s="437"/>
      <c r="AN1999" s="437"/>
      <c r="AO1999" s="437"/>
      <c r="AP1999" s="437"/>
      <c r="AQ1999" s="437"/>
      <c r="AR1999" s="84"/>
      <c r="AS1999" s="84"/>
      <c r="AT1999" s="84"/>
      <c r="AU1999" s="84"/>
      <c r="AV1999" s="84"/>
      <c r="AW1999" s="84"/>
      <c r="AX1999" s="84"/>
      <c r="AY1999" s="84"/>
      <c r="AZ1999" s="84"/>
      <c r="BA1999" s="84"/>
      <c r="BB1999" s="84"/>
      <c r="BC1999" s="84"/>
      <c r="BD1999" s="84"/>
      <c r="BE1999" s="86"/>
      <c r="BF1999" s="86"/>
      <c r="BG1999" s="86"/>
      <c r="BH1999" s="86"/>
      <c r="BI1999" s="86"/>
      <c r="BJ1999" s="86"/>
      <c r="BK1999" s="86"/>
      <c r="BL1999" s="86"/>
      <c r="BM1999" s="86"/>
      <c r="BN1999" s="86"/>
      <c r="BO1999" s="86"/>
      <c r="BP1999" s="86"/>
      <c r="BQ1999" s="86"/>
      <c r="BR1999" s="86"/>
      <c r="BS1999" s="86"/>
      <c r="BT1999" s="86"/>
      <c r="BU1999" s="86"/>
      <c r="BV1999" s="86"/>
      <c r="BW1999" s="86"/>
      <c r="BX1999" s="86"/>
      <c r="BY1999" s="86"/>
    </row>
    <row r="2000" spans="36:77" s="73" customFormat="1" ht="12.75" hidden="1">
      <c r="AJ2000" s="437"/>
      <c r="AK2000" s="437"/>
      <c r="AL2000" s="437"/>
      <c r="AM2000" s="437"/>
      <c r="AN2000" s="437"/>
      <c r="AO2000" s="437"/>
      <c r="AP2000" s="437"/>
      <c r="AQ2000" s="437"/>
      <c r="AR2000" s="84"/>
      <c r="AS2000" s="84"/>
      <c r="AT2000" s="84"/>
      <c r="AU2000" s="84"/>
      <c r="AV2000" s="84"/>
      <c r="AW2000" s="84"/>
      <c r="AX2000" s="84"/>
      <c r="AY2000" s="84"/>
      <c r="AZ2000" s="84"/>
      <c r="BA2000" s="84"/>
      <c r="BB2000" s="84"/>
      <c r="BC2000" s="84"/>
      <c r="BD2000" s="84"/>
      <c r="BE2000" s="86"/>
      <c r="BF2000" s="86"/>
      <c r="BG2000" s="86"/>
      <c r="BH2000" s="86"/>
      <c r="BI2000" s="86"/>
      <c r="BJ2000" s="86"/>
      <c r="BK2000" s="86"/>
      <c r="BL2000" s="86"/>
      <c r="BM2000" s="86"/>
      <c r="BN2000" s="86"/>
      <c r="BO2000" s="86"/>
      <c r="BP2000" s="86"/>
      <c r="BQ2000" s="86"/>
      <c r="BR2000" s="86"/>
      <c r="BS2000" s="86"/>
      <c r="BT2000" s="86"/>
      <c r="BU2000" s="86"/>
      <c r="BV2000" s="86"/>
      <c r="BW2000" s="86"/>
      <c r="BX2000" s="86"/>
      <c r="BY2000" s="86"/>
    </row>
    <row r="2001" spans="36:77" s="73" customFormat="1" ht="12.75" hidden="1">
      <c r="AJ2001" s="437"/>
      <c r="AK2001" s="437"/>
      <c r="AL2001" s="437"/>
      <c r="AM2001" s="437"/>
      <c r="AN2001" s="437"/>
      <c r="AO2001" s="437"/>
      <c r="AP2001" s="437"/>
      <c r="AQ2001" s="437"/>
      <c r="AR2001" s="84"/>
      <c r="AS2001" s="84"/>
      <c r="AT2001" s="84"/>
      <c r="AU2001" s="84"/>
      <c r="AV2001" s="84"/>
      <c r="AW2001" s="84"/>
      <c r="AX2001" s="84"/>
      <c r="AY2001" s="84"/>
      <c r="AZ2001" s="84"/>
      <c r="BA2001" s="84"/>
      <c r="BB2001" s="84"/>
      <c r="BC2001" s="84"/>
      <c r="BD2001" s="84"/>
      <c r="BE2001" s="86"/>
      <c r="BF2001" s="86"/>
      <c r="BG2001" s="86"/>
      <c r="BH2001" s="86"/>
      <c r="BI2001" s="86"/>
      <c r="BJ2001" s="86"/>
      <c r="BK2001" s="86"/>
      <c r="BL2001" s="86"/>
      <c r="BM2001" s="86"/>
      <c r="BN2001" s="86"/>
      <c r="BO2001" s="86"/>
      <c r="BP2001" s="86"/>
      <c r="BQ2001" s="86"/>
      <c r="BR2001" s="86"/>
      <c r="BS2001" s="86"/>
      <c r="BT2001" s="86"/>
      <c r="BU2001" s="86"/>
      <c r="BV2001" s="86"/>
      <c r="BW2001" s="86"/>
      <c r="BX2001" s="86"/>
      <c r="BY2001" s="86"/>
    </row>
    <row r="2002" spans="36:77" s="73" customFormat="1" ht="12.75" hidden="1">
      <c r="AJ2002" s="437"/>
      <c r="AK2002" s="437"/>
      <c r="AL2002" s="437"/>
      <c r="AM2002" s="437"/>
      <c r="AN2002" s="437"/>
      <c r="AO2002" s="437"/>
      <c r="AP2002" s="437"/>
      <c r="AQ2002" s="437"/>
      <c r="AR2002" s="84"/>
      <c r="AS2002" s="84"/>
      <c r="AT2002" s="84"/>
      <c r="AU2002" s="84"/>
      <c r="AV2002" s="84"/>
      <c r="AW2002" s="84"/>
      <c r="AX2002" s="84"/>
      <c r="AY2002" s="84"/>
      <c r="AZ2002" s="84"/>
      <c r="BA2002" s="84"/>
      <c r="BB2002" s="84"/>
      <c r="BC2002" s="84"/>
      <c r="BD2002" s="84"/>
      <c r="BE2002" s="86"/>
      <c r="BF2002" s="86"/>
      <c r="BG2002" s="86"/>
      <c r="BH2002" s="86"/>
      <c r="BI2002" s="86"/>
      <c r="BJ2002" s="86"/>
      <c r="BK2002" s="86"/>
      <c r="BL2002" s="86"/>
      <c r="BM2002" s="86"/>
      <c r="BN2002" s="86"/>
      <c r="BO2002" s="86"/>
      <c r="BP2002" s="86"/>
      <c r="BQ2002" s="86"/>
      <c r="BR2002" s="86"/>
      <c r="BS2002" s="86"/>
      <c r="BT2002" s="86"/>
      <c r="BU2002" s="86"/>
      <c r="BV2002" s="86"/>
      <c r="BW2002" s="86"/>
      <c r="BX2002" s="86"/>
      <c r="BY2002" s="86"/>
    </row>
    <row r="2003" spans="36:77" s="73" customFormat="1" ht="12.75" hidden="1">
      <c r="AJ2003" s="437"/>
      <c r="AK2003" s="437"/>
      <c r="AL2003" s="437"/>
      <c r="AM2003" s="437"/>
      <c r="AN2003" s="437"/>
      <c r="AO2003" s="437"/>
      <c r="AP2003" s="437"/>
      <c r="AQ2003" s="437"/>
      <c r="AR2003" s="84"/>
      <c r="AS2003" s="84"/>
      <c r="AT2003" s="84"/>
      <c r="AU2003" s="84"/>
      <c r="AV2003" s="84"/>
      <c r="AW2003" s="84"/>
      <c r="AX2003" s="84"/>
      <c r="AY2003" s="84"/>
      <c r="AZ2003" s="84"/>
      <c r="BA2003" s="84"/>
      <c r="BB2003" s="84"/>
      <c r="BC2003" s="84"/>
      <c r="BD2003" s="84"/>
      <c r="BE2003" s="86"/>
      <c r="BF2003" s="86"/>
      <c r="BG2003" s="86"/>
      <c r="BH2003" s="86"/>
      <c r="BI2003" s="86"/>
      <c r="BJ2003" s="86"/>
      <c r="BK2003" s="86"/>
      <c r="BL2003" s="86"/>
      <c r="BM2003" s="86"/>
      <c r="BN2003" s="86"/>
      <c r="BO2003" s="86"/>
      <c r="BP2003" s="86"/>
      <c r="BQ2003" s="86"/>
      <c r="BR2003" s="86"/>
      <c r="BS2003" s="86"/>
      <c r="BT2003" s="86"/>
      <c r="BU2003" s="86"/>
      <c r="BV2003" s="86"/>
      <c r="BW2003" s="86"/>
      <c r="BX2003" s="86"/>
      <c r="BY2003" s="86"/>
    </row>
    <row r="2004" spans="36:77" s="73" customFormat="1" ht="12.75" hidden="1">
      <c r="AJ2004" s="437"/>
      <c r="AK2004" s="437"/>
      <c r="AL2004" s="437"/>
      <c r="AM2004" s="437"/>
      <c r="AN2004" s="437"/>
      <c r="AO2004" s="437"/>
      <c r="AP2004" s="437"/>
      <c r="AQ2004" s="437"/>
      <c r="AR2004" s="84"/>
      <c r="AS2004" s="84"/>
      <c r="AT2004" s="84"/>
      <c r="AU2004" s="84"/>
      <c r="AV2004" s="84"/>
      <c r="AW2004" s="84"/>
      <c r="AX2004" s="84"/>
      <c r="AY2004" s="84"/>
      <c r="AZ2004" s="84"/>
      <c r="BA2004" s="84"/>
      <c r="BB2004" s="84"/>
      <c r="BC2004" s="84"/>
      <c r="BD2004" s="84"/>
      <c r="BE2004" s="86"/>
      <c r="BF2004" s="86"/>
      <c r="BG2004" s="86"/>
      <c r="BH2004" s="86"/>
      <c r="BI2004" s="86"/>
      <c r="BJ2004" s="86"/>
      <c r="BK2004" s="86"/>
      <c r="BL2004" s="86"/>
      <c r="BM2004" s="86"/>
      <c r="BN2004" s="86"/>
      <c r="BO2004" s="86"/>
      <c r="BP2004" s="86"/>
      <c r="BQ2004" s="86"/>
      <c r="BR2004" s="86"/>
      <c r="BS2004" s="86"/>
      <c r="BT2004" s="86"/>
      <c r="BU2004" s="86"/>
      <c r="BV2004" s="86"/>
      <c r="BW2004" s="86"/>
      <c r="BX2004" s="86"/>
      <c r="BY2004" s="86"/>
    </row>
    <row r="2005" spans="36:77" s="73" customFormat="1" ht="12.75" hidden="1">
      <c r="AJ2005" s="437"/>
      <c r="AK2005" s="437"/>
      <c r="AL2005" s="437"/>
      <c r="AM2005" s="437"/>
      <c r="AN2005" s="437"/>
      <c r="AO2005" s="437"/>
      <c r="AP2005" s="437"/>
      <c r="AQ2005" s="437"/>
      <c r="AR2005" s="84"/>
      <c r="AS2005" s="84"/>
      <c r="AT2005" s="84"/>
      <c r="AU2005" s="84"/>
      <c r="AV2005" s="84"/>
      <c r="AW2005" s="84"/>
      <c r="AX2005" s="84"/>
      <c r="AY2005" s="84"/>
      <c r="AZ2005" s="84"/>
      <c r="BA2005" s="84"/>
      <c r="BB2005" s="84"/>
      <c r="BC2005" s="84"/>
      <c r="BD2005" s="84"/>
      <c r="BE2005" s="86"/>
      <c r="BF2005" s="86"/>
      <c r="BG2005" s="86"/>
      <c r="BH2005" s="86"/>
      <c r="BI2005" s="86"/>
      <c r="BJ2005" s="86"/>
      <c r="BK2005" s="86"/>
      <c r="BL2005" s="86"/>
      <c r="BM2005" s="86"/>
      <c r="BN2005" s="86"/>
      <c r="BO2005" s="86"/>
      <c r="BP2005" s="86"/>
      <c r="BQ2005" s="86"/>
      <c r="BR2005" s="86"/>
      <c r="BS2005" s="86"/>
      <c r="BT2005" s="86"/>
      <c r="BU2005" s="86"/>
      <c r="BV2005" s="86"/>
      <c r="BW2005" s="86"/>
      <c r="BX2005" s="86"/>
      <c r="BY2005" s="86"/>
    </row>
    <row r="2006" spans="36:77" s="73" customFormat="1" ht="12.75" hidden="1">
      <c r="AJ2006" s="437"/>
      <c r="AK2006" s="437"/>
      <c r="AL2006" s="437"/>
      <c r="AM2006" s="437"/>
      <c r="AN2006" s="437"/>
      <c r="AO2006" s="437"/>
      <c r="AP2006" s="437"/>
      <c r="AQ2006" s="437"/>
      <c r="AR2006" s="84"/>
      <c r="AS2006" s="84"/>
      <c r="AT2006" s="84"/>
      <c r="AU2006" s="84"/>
      <c r="AV2006" s="84"/>
      <c r="AW2006" s="84"/>
      <c r="AX2006" s="84"/>
      <c r="AY2006" s="84"/>
      <c r="AZ2006" s="84"/>
      <c r="BA2006" s="84"/>
      <c r="BB2006" s="84"/>
      <c r="BC2006" s="84"/>
      <c r="BD2006" s="84"/>
      <c r="BE2006" s="86"/>
      <c r="BF2006" s="86"/>
      <c r="BG2006" s="86"/>
      <c r="BH2006" s="86"/>
      <c r="BI2006" s="86"/>
      <c r="BJ2006" s="86"/>
      <c r="BK2006" s="86"/>
      <c r="BL2006" s="86"/>
      <c r="BM2006" s="86"/>
      <c r="BN2006" s="86"/>
      <c r="BO2006" s="86"/>
      <c r="BP2006" s="86"/>
      <c r="BQ2006" s="86"/>
      <c r="BR2006" s="86"/>
      <c r="BS2006" s="86"/>
      <c r="BT2006" s="86"/>
      <c r="BU2006" s="86"/>
      <c r="BV2006" s="86"/>
      <c r="BW2006" s="86"/>
      <c r="BX2006" s="86"/>
      <c r="BY2006" s="86"/>
    </row>
    <row r="2007" spans="36:77" s="73" customFormat="1" ht="12.75" hidden="1">
      <c r="AJ2007" s="437"/>
      <c r="AK2007" s="437"/>
      <c r="AL2007" s="437"/>
      <c r="AM2007" s="437"/>
      <c r="AN2007" s="437"/>
      <c r="AO2007" s="437"/>
      <c r="AP2007" s="437"/>
      <c r="AQ2007" s="437"/>
      <c r="AR2007" s="84"/>
      <c r="AS2007" s="84"/>
      <c r="AT2007" s="84"/>
      <c r="AU2007" s="84"/>
      <c r="AV2007" s="84"/>
      <c r="AW2007" s="84"/>
      <c r="AX2007" s="84"/>
      <c r="AY2007" s="84"/>
      <c r="AZ2007" s="84"/>
      <c r="BA2007" s="84"/>
      <c r="BB2007" s="84"/>
      <c r="BC2007" s="84"/>
      <c r="BD2007" s="84"/>
      <c r="BE2007" s="86"/>
      <c r="BF2007" s="86"/>
      <c r="BG2007" s="86"/>
      <c r="BH2007" s="86"/>
      <c r="BI2007" s="86"/>
      <c r="BJ2007" s="86"/>
      <c r="BK2007" s="86"/>
      <c r="BL2007" s="86"/>
      <c r="BM2007" s="86"/>
      <c r="BN2007" s="86"/>
      <c r="BO2007" s="86"/>
      <c r="BP2007" s="86"/>
      <c r="BQ2007" s="86"/>
      <c r="BR2007" s="86"/>
      <c r="BS2007" s="86"/>
      <c r="BT2007" s="86"/>
      <c r="BU2007" s="86"/>
      <c r="BV2007" s="86"/>
      <c r="BW2007" s="86"/>
      <c r="BX2007" s="86"/>
      <c r="BY2007" s="86"/>
    </row>
    <row r="2008" spans="36:77" s="73" customFormat="1" ht="12.75" hidden="1">
      <c r="AJ2008" s="437"/>
      <c r="AK2008" s="437"/>
      <c r="AL2008" s="437"/>
      <c r="AM2008" s="437"/>
      <c r="AN2008" s="437"/>
      <c r="AO2008" s="437"/>
      <c r="AP2008" s="437"/>
      <c r="AQ2008" s="437"/>
      <c r="AR2008" s="84"/>
      <c r="AS2008" s="84"/>
      <c r="AT2008" s="84"/>
      <c r="AU2008" s="84"/>
      <c r="AV2008" s="84"/>
      <c r="AW2008" s="84"/>
      <c r="AX2008" s="84"/>
      <c r="AY2008" s="84"/>
      <c r="AZ2008" s="84"/>
      <c r="BA2008" s="84"/>
      <c r="BB2008" s="84"/>
      <c r="BC2008" s="84"/>
      <c r="BD2008" s="84"/>
      <c r="BE2008" s="86"/>
      <c r="BF2008" s="86"/>
      <c r="BG2008" s="86"/>
      <c r="BH2008" s="86"/>
      <c r="BI2008" s="86"/>
      <c r="BJ2008" s="86"/>
      <c r="BK2008" s="86"/>
      <c r="BL2008" s="86"/>
      <c r="BM2008" s="86"/>
      <c r="BN2008" s="86"/>
      <c r="BO2008" s="86"/>
      <c r="BP2008" s="86"/>
      <c r="BQ2008" s="86"/>
      <c r="BR2008" s="86"/>
      <c r="BS2008" s="86"/>
      <c r="BT2008" s="86"/>
      <c r="BU2008" s="86"/>
      <c r="BV2008" s="86"/>
      <c r="BW2008" s="86"/>
      <c r="BX2008" s="86"/>
      <c r="BY2008" s="86"/>
    </row>
    <row r="2009" spans="36:77" s="73" customFormat="1" ht="12.75" hidden="1">
      <c r="AJ2009" s="437"/>
      <c r="AK2009" s="437"/>
      <c r="AL2009" s="437"/>
      <c r="AM2009" s="437"/>
      <c r="AN2009" s="437"/>
      <c r="AO2009" s="437"/>
      <c r="AP2009" s="437"/>
      <c r="AQ2009" s="437"/>
      <c r="AR2009" s="84"/>
      <c r="AS2009" s="84"/>
      <c r="AT2009" s="84"/>
      <c r="AU2009" s="84"/>
      <c r="AV2009" s="84"/>
      <c r="AW2009" s="84"/>
      <c r="AX2009" s="84"/>
      <c r="AY2009" s="84"/>
      <c r="AZ2009" s="84"/>
      <c r="BA2009" s="84"/>
      <c r="BB2009" s="84"/>
      <c r="BC2009" s="84"/>
      <c r="BD2009" s="84"/>
      <c r="BE2009" s="86"/>
      <c r="BF2009" s="86"/>
      <c r="BG2009" s="86"/>
      <c r="BH2009" s="86"/>
      <c r="BI2009" s="86"/>
      <c r="BJ2009" s="86"/>
      <c r="BK2009" s="86"/>
      <c r="BL2009" s="86"/>
      <c r="BM2009" s="86"/>
      <c r="BN2009" s="86"/>
      <c r="BO2009" s="86"/>
      <c r="BP2009" s="86"/>
      <c r="BQ2009" s="86"/>
      <c r="BR2009" s="86"/>
      <c r="BS2009" s="86"/>
      <c r="BT2009" s="86"/>
      <c r="BU2009" s="86"/>
      <c r="BV2009" s="86"/>
      <c r="BW2009" s="86"/>
      <c r="BX2009" s="86"/>
      <c r="BY2009" s="86"/>
    </row>
    <row r="2010" spans="36:77" s="73" customFormat="1" ht="12.75" hidden="1">
      <c r="AJ2010" s="437"/>
      <c r="AK2010" s="437"/>
      <c r="AL2010" s="437"/>
      <c r="AM2010" s="437"/>
      <c r="AN2010" s="437"/>
      <c r="AO2010" s="437"/>
      <c r="AP2010" s="437"/>
      <c r="AQ2010" s="437"/>
      <c r="AR2010" s="84"/>
      <c r="AS2010" s="84"/>
      <c r="AT2010" s="84"/>
      <c r="AU2010" s="84"/>
      <c r="AV2010" s="84"/>
      <c r="AW2010" s="84"/>
      <c r="AX2010" s="84"/>
      <c r="AY2010" s="84"/>
      <c r="AZ2010" s="84"/>
      <c r="BA2010" s="84"/>
      <c r="BB2010" s="84"/>
      <c r="BC2010" s="84"/>
      <c r="BD2010" s="84"/>
      <c r="BE2010" s="86"/>
      <c r="BF2010" s="86"/>
      <c r="BG2010" s="86"/>
      <c r="BH2010" s="86"/>
      <c r="BI2010" s="86"/>
      <c r="BJ2010" s="86"/>
      <c r="BK2010" s="86"/>
      <c r="BL2010" s="86"/>
      <c r="BM2010" s="86"/>
      <c r="BN2010" s="86"/>
      <c r="BO2010" s="86"/>
      <c r="BP2010" s="86"/>
      <c r="BQ2010" s="86"/>
      <c r="BR2010" s="86"/>
      <c r="BS2010" s="86"/>
      <c r="BT2010" s="86"/>
      <c r="BU2010" s="86"/>
      <c r="BV2010" s="86"/>
      <c r="BW2010" s="86"/>
      <c r="BX2010" s="86"/>
      <c r="BY2010" s="86"/>
    </row>
    <row r="2011" spans="36:77" s="73" customFormat="1" ht="12.75" hidden="1">
      <c r="AJ2011" s="437"/>
      <c r="AK2011" s="437"/>
      <c r="AL2011" s="437"/>
      <c r="AM2011" s="437"/>
      <c r="AN2011" s="437"/>
      <c r="AO2011" s="437"/>
      <c r="AP2011" s="437"/>
      <c r="AQ2011" s="437"/>
      <c r="AR2011" s="84"/>
      <c r="AS2011" s="84"/>
      <c r="AT2011" s="84"/>
      <c r="AU2011" s="84"/>
      <c r="AV2011" s="84"/>
      <c r="AW2011" s="84"/>
      <c r="AX2011" s="84"/>
      <c r="AY2011" s="84"/>
      <c r="AZ2011" s="84"/>
      <c r="BA2011" s="84"/>
      <c r="BB2011" s="84"/>
      <c r="BC2011" s="84"/>
      <c r="BD2011" s="84"/>
      <c r="BE2011" s="86"/>
      <c r="BF2011" s="86"/>
      <c r="BG2011" s="86"/>
      <c r="BH2011" s="86"/>
      <c r="BI2011" s="86"/>
      <c r="BJ2011" s="86"/>
      <c r="BK2011" s="86"/>
      <c r="BL2011" s="86"/>
      <c r="BM2011" s="86"/>
      <c r="BN2011" s="86"/>
      <c r="BO2011" s="86"/>
      <c r="BP2011" s="86"/>
      <c r="BQ2011" s="86"/>
      <c r="BR2011" s="86"/>
      <c r="BS2011" s="86"/>
      <c r="BT2011" s="86"/>
      <c r="BU2011" s="86"/>
      <c r="BV2011" s="86"/>
      <c r="BW2011" s="86"/>
      <c r="BX2011" s="86"/>
      <c r="BY2011" s="86"/>
    </row>
    <row r="2012" spans="36:77" s="73" customFormat="1" ht="12.75" hidden="1">
      <c r="AJ2012" s="437"/>
      <c r="AK2012" s="437"/>
      <c r="AL2012" s="437"/>
      <c r="AM2012" s="437"/>
      <c r="AN2012" s="437"/>
      <c r="AO2012" s="437"/>
      <c r="AP2012" s="437"/>
      <c r="AQ2012" s="437"/>
      <c r="AR2012" s="84"/>
      <c r="AS2012" s="84"/>
      <c r="AT2012" s="84"/>
      <c r="AU2012" s="84"/>
      <c r="AV2012" s="84"/>
      <c r="AW2012" s="84"/>
      <c r="AX2012" s="84"/>
      <c r="AY2012" s="84"/>
      <c r="AZ2012" s="84"/>
      <c r="BA2012" s="84"/>
      <c r="BB2012" s="84"/>
      <c r="BC2012" s="84"/>
      <c r="BD2012" s="84"/>
      <c r="BE2012" s="86"/>
      <c r="BF2012" s="86"/>
      <c r="BG2012" s="86"/>
      <c r="BH2012" s="86"/>
      <c r="BI2012" s="86"/>
      <c r="BJ2012" s="86"/>
      <c r="BK2012" s="86"/>
      <c r="BL2012" s="86"/>
      <c r="BM2012" s="86"/>
      <c r="BN2012" s="86"/>
      <c r="BO2012" s="86"/>
      <c r="BP2012" s="86"/>
      <c r="BQ2012" s="86"/>
      <c r="BR2012" s="86"/>
      <c r="BS2012" s="86"/>
      <c r="BT2012" s="86"/>
      <c r="BU2012" s="86"/>
      <c r="BV2012" s="86"/>
      <c r="BW2012" s="86"/>
      <c r="BX2012" s="86"/>
      <c r="BY2012" s="86"/>
    </row>
    <row r="2013" spans="36:77" s="73" customFormat="1" ht="12.75" hidden="1">
      <c r="AJ2013" s="437"/>
      <c r="AK2013" s="437"/>
      <c r="AL2013" s="437"/>
      <c r="AM2013" s="437"/>
      <c r="AN2013" s="437"/>
      <c r="AO2013" s="437"/>
      <c r="AP2013" s="437"/>
      <c r="AQ2013" s="437"/>
      <c r="AR2013" s="84"/>
      <c r="AS2013" s="84"/>
      <c r="AT2013" s="84"/>
      <c r="AU2013" s="84"/>
      <c r="AV2013" s="84"/>
      <c r="AW2013" s="84"/>
      <c r="AX2013" s="84"/>
      <c r="AY2013" s="84"/>
      <c r="AZ2013" s="84"/>
      <c r="BA2013" s="84"/>
      <c r="BB2013" s="84"/>
      <c r="BC2013" s="84"/>
      <c r="BD2013" s="84"/>
      <c r="BE2013" s="86"/>
      <c r="BF2013" s="86"/>
      <c r="BG2013" s="86"/>
      <c r="BH2013" s="86"/>
      <c r="BI2013" s="86"/>
      <c r="BJ2013" s="86"/>
      <c r="BK2013" s="86"/>
      <c r="BL2013" s="86"/>
      <c r="BM2013" s="86"/>
      <c r="BN2013" s="86"/>
      <c r="BO2013" s="86"/>
      <c r="BP2013" s="86"/>
      <c r="BQ2013" s="86"/>
      <c r="BR2013" s="86"/>
      <c r="BS2013" s="86"/>
      <c r="BT2013" s="86"/>
      <c r="BU2013" s="86"/>
      <c r="BV2013" s="86"/>
      <c r="BW2013" s="86"/>
      <c r="BX2013" s="86"/>
      <c r="BY2013" s="86"/>
    </row>
    <row r="2014" spans="36:77" s="73" customFormat="1" ht="12.75" hidden="1">
      <c r="AJ2014" s="437"/>
      <c r="AK2014" s="437"/>
      <c r="AL2014" s="437"/>
      <c r="AM2014" s="437"/>
      <c r="AN2014" s="437"/>
      <c r="AO2014" s="437"/>
      <c r="AP2014" s="437"/>
      <c r="AQ2014" s="437"/>
      <c r="AR2014" s="84"/>
      <c r="AS2014" s="84"/>
      <c r="AT2014" s="84"/>
      <c r="AU2014" s="84"/>
      <c r="AV2014" s="84"/>
      <c r="AW2014" s="84"/>
      <c r="AX2014" s="84"/>
      <c r="AY2014" s="84"/>
      <c r="AZ2014" s="84"/>
      <c r="BA2014" s="84"/>
      <c r="BB2014" s="84"/>
      <c r="BC2014" s="84"/>
      <c r="BD2014" s="84"/>
      <c r="BE2014" s="86"/>
      <c r="BF2014" s="86"/>
      <c r="BG2014" s="86"/>
      <c r="BH2014" s="86"/>
      <c r="BI2014" s="86"/>
      <c r="BJ2014" s="86"/>
      <c r="BK2014" s="86"/>
      <c r="BL2014" s="86"/>
      <c r="BM2014" s="86"/>
      <c r="BN2014" s="86"/>
      <c r="BO2014" s="86"/>
      <c r="BP2014" s="86"/>
      <c r="BQ2014" s="86"/>
      <c r="BR2014" s="86"/>
      <c r="BS2014" s="86"/>
      <c r="BT2014" s="86"/>
      <c r="BU2014" s="86"/>
      <c r="BV2014" s="86"/>
      <c r="BW2014" s="86"/>
      <c r="BX2014" s="86"/>
      <c r="BY2014" s="86"/>
    </row>
    <row r="2015" spans="36:77" s="73" customFormat="1" ht="12.75" hidden="1">
      <c r="AJ2015" s="437"/>
      <c r="AK2015" s="437"/>
      <c r="AL2015" s="437"/>
      <c r="AM2015" s="437"/>
      <c r="AN2015" s="437"/>
      <c r="AO2015" s="437"/>
      <c r="AP2015" s="437"/>
      <c r="AQ2015" s="437"/>
      <c r="AR2015" s="84"/>
      <c r="AS2015" s="84"/>
      <c r="AT2015" s="84"/>
      <c r="AU2015" s="84"/>
      <c r="AV2015" s="84"/>
      <c r="AW2015" s="84"/>
      <c r="AX2015" s="84"/>
      <c r="AY2015" s="84"/>
      <c r="AZ2015" s="84"/>
      <c r="BA2015" s="84"/>
      <c r="BB2015" s="84"/>
      <c r="BC2015" s="84"/>
      <c r="BD2015" s="84"/>
      <c r="BE2015" s="86"/>
      <c r="BF2015" s="86"/>
      <c r="BG2015" s="86"/>
      <c r="BH2015" s="86"/>
      <c r="BI2015" s="86"/>
      <c r="BJ2015" s="86"/>
      <c r="BK2015" s="86"/>
      <c r="BL2015" s="86"/>
      <c r="BM2015" s="86"/>
      <c r="BN2015" s="86"/>
      <c r="BO2015" s="86"/>
      <c r="BP2015" s="86"/>
      <c r="BQ2015" s="86"/>
      <c r="BR2015" s="86"/>
      <c r="BS2015" s="86"/>
      <c r="BT2015" s="86"/>
      <c r="BU2015" s="86"/>
      <c r="BV2015" s="86"/>
      <c r="BW2015" s="86"/>
      <c r="BX2015" s="86"/>
      <c r="BY2015" s="86"/>
    </row>
    <row r="2016" spans="36:77" s="73" customFormat="1" ht="12.75" hidden="1">
      <c r="AJ2016" s="437"/>
      <c r="AK2016" s="437"/>
      <c r="AL2016" s="437"/>
      <c r="AM2016" s="437"/>
      <c r="AN2016" s="437"/>
      <c r="AO2016" s="437"/>
      <c r="AP2016" s="437"/>
      <c r="AQ2016" s="437"/>
      <c r="AR2016" s="84"/>
      <c r="AS2016" s="84"/>
      <c r="AT2016" s="84"/>
      <c r="AU2016" s="84"/>
      <c r="AV2016" s="84"/>
      <c r="AW2016" s="84"/>
      <c r="AX2016" s="84"/>
      <c r="AY2016" s="84"/>
      <c r="AZ2016" s="84"/>
      <c r="BA2016" s="84"/>
      <c r="BB2016" s="84"/>
      <c r="BC2016" s="84"/>
      <c r="BD2016" s="84"/>
      <c r="BE2016" s="86"/>
      <c r="BF2016" s="86"/>
      <c r="BG2016" s="86"/>
      <c r="BH2016" s="86"/>
      <c r="BI2016" s="86"/>
      <c r="BJ2016" s="86"/>
      <c r="BK2016" s="86"/>
      <c r="BL2016" s="86"/>
      <c r="BM2016" s="86"/>
      <c r="BN2016" s="86"/>
      <c r="BO2016" s="86"/>
      <c r="BP2016" s="86"/>
      <c r="BQ2016" s="86"/>
      <c r="BR2016" s="86"/>
      <c r="BS2016" s="86"/>
      <c r="BT2016" s="86"/>
      <c r="BU2016" s="86"/>
      <c r="BV2016" s="86"/>
      <c r="BW2016" s="86"/>
      <c r="BX2016" s="86"/>
      <c r="BY2016" s="86"/>
    </row>
    <row r="2017" spans="36:77" s="73" customFormat="1" ht="12.75" hidden="1">
      <c r="AJ2017" s="437"/>
      <c r="AK2017" s="437"/>
      <c r="AL2017" s="437"/>
      <c r="AM2017" s="437"/>
      <c r="AN2017" s="437"/>
      <c r="AO2017" s="437"/>
      <c r="AP2017" s="437"/>
      <c r="AQ2017" s="437"/>
      <c r="AR2017" s="84"/>
      <c r="AS2017" s="84"/>
      <c r="AT2017" s="84"/>
      <c r="AU2017" s="84"/>
      <c r="AV2017" s="84"/>
      <c r="AW2017" s="84"/>
      <c r="AX2017" s="84"/>
      <c r="AY2017" s="84"/>
      <c r="AZ2017" s="84"/>
      <c r="BA2017" s="84"/>
      <c r="BB2017" s="84"/>
      <c r="BC2017" s="84"/>
      <c r="BD2017" s="84"/>
      <c r="BE2017" s="86"/>
      <c r="BF2017" s="86"/>
      <c r="BG2017" s="86"/>
      <c r="BH2017" s="86"/>
      <c r="BI2017" s="86"/>
      <c r="BJ2017" s="86"/>
      <c r="BK2017" s="86"/>
      <c r="BL2017" s="86"/>
      <c r="BM2017" s="86"/>
      <c r="BN2017" s="86"/>
      <c r="BO2017" s="86"/>
      <c r="BP2017" s="86"/>
      <c r="BQ2017" s="86"/>
      <c r="BR2017" s="86"/>
      <c r="BS2017" s="86"/>
      <c r="BT2017" s="86"/>
      <c r="BU2017" s="86"/>
      <c r="BV2017" s="86"/>
      <c r="BW2017" s="86"/>
      <c r="BX2017" s="86"/>
      <c r="BY2017" s="86"/>
    </row>
    <row r="2018" spans="36:77" s="73" customFormat="1" ht="12.75" hidden="1">
      <c r="AJ2018" s="437"/>
      <c r="AK2018" s="437"/>
      <c r="AL2018" s="437"/>
      <c r="AM2018" s="437"/>
      <c r="AN2018" s="437"/>
      <c r="AO2018" s="437"/>
      <c r="AP2018" s="437"/>
      <c r="AQ2018" s="437"/>
      <c r="AR2018" s="84"/>
      <c r="AS2018" s="84"/>
      <c r="AT2018" s="84"/>
      <c r="AU2018" s="84"/>
      <c r="AV2018" s="84"/>
      <c r="AW2018" s="84"/>
      <c r="AX2018" s="84"/>
      <c r="AY2018" s="84"/>
      <c r="AZ2018" s="84"/>
      <c r="BA2018" s="84"/>
      <c r="BB2018" s="84"/>
      <c r="BC2018" s="84"/>
      <c r="BD2018" s="84"/>
      <c r="BE2018" s="86"/>
      <c r="BF2018" s="86"/>
      <c r="BG2018" s="86"/>
      <c r="BH2018" s="86"/>
      <c r="BI2018" s="86"/>
      <c r="BJ2018" s="86"/>
      <c r="BK2018" s="86"/>
      <c r="BL2018" s="86"/>
      <c r="BM2018" s="86"/>
      <c r="BN2018" s="86"/>
      <c r="BO2018" s="86"/>
      <c r="BP2018" s="86"/>
      <c r="BQ2018" s="86"/>
      <c r="BR2018" s="86"/>
      <c r="BS2018" s="86"/>
      <c r="BT2018" s="86"/>
      <c r="BU2018" s="86"/>
      <c r="BV2018" s="86"/>
      <c r="BW2018" s="86"/>
      <c r="BX2018" s="86"/>
      <c r="BY2018" s="86"/>
    </row>
    <row r="2019" spans="36:77" s="73" customFormat="1" ht="12.75" hidden="1">
      <c r="AJ2019" s="437"/>
      <c r="AK2019" s="437"/>
      <c r="AL2019" s="437"/>
      <c r="AM2019" s="437"/>
      <c r="AN2019" s="437"/>
      <c r="AO2019" s="437"/>
      <c r="AP2019" s="437"/>
      <c r="AQ2019" s="437"/>
      <c r="AR2019" s="84"/>
      <c r="AS2019" s="84"/>
      <c r="AT2019" s="84"/>
      <c r="AU2019" s="84"/>
      <c r="AV2019" s="84"/>
      <c r="AW2019" s="84"/>
      <c r="AX2019" s="84"/>
      <c r="AY2019" s="84"/>
      <c r="AZ2019" s="84"/>
      <c r="BA2019" s="84"/>
      <c r="BB2019" s="84"/>
      <c r="BC2019" s="84"/>
      <c r="BD2019" s="84"/>
      <c r="BE2019" s="86"/>
      <c r="BF2019" s="86"/>
      <c r="BG2019" s="86"/>
      <c r="BH2019" s="86"/>
      <c r="BI2019" s="86"/>
      <c r="BJ2019" s="86"/>
      <c r="BK2019" s="86"/>
      <c r="BL2019" s="86"/>
      <c r="BM2019" s="86"/>
      <c r="BN2019" s="86"/>
      <c r="BO2019" s="86"/>
      <c r="BP2019" s="86"/>
      <c r="BQ2019" s="86"/>
      <c r="BR2019" s="86"/>
      <c r="BS2019" s="86"/>
      <c r="BT2019" s="86"/>
      <c r="BU2019" s="86"/>
      <c r="BV2019" s="86"/>
      <c r="BW2019" s="86"/>
      <c r="BX2019" s="86"/>
      <c r="BY2019" s="86"/>
    </row>
    <row r="2020" spans="36:77" s="73" customFormat="1" ht="12.75" hidden="1">
      <c r="AJ2020" s="437"/>
      <c r="AK2020" s="437"/>
      <c r="AL2020" s="437"/>
      <c r="AM2020" s="437"/>
      <c r="AN2020" s="437"/>
      <c r="AO2020" s="437"/>
      <c r="AP2020" s="437"/>
      <c r="AQ2020" s="437"/>
      <c r="AR2020" s="84"/>
      <c r="AS2020" s="84"/>
      <c r="AT2020" s="84"/>
      <c r="AU2020" s="84"/>
      <c r="AV2020" s="84"/>
      <c r="AW2020" s="84"/>
      <c r="AX2020" s="84"/>
      <c r="AY2020" s="84"/>
      <c r="AZ2020" s="84"/>
      <c r="BA2020" s="84"/>
      <c r="BB2020" s="84"/>
      <c r="BC2020" s="84"/>
      <c r="BD2020" s="84"/>
      <c r="BE2020" s="86"/>
      <c r="BF2020" s="86"/>
      <c r="BG2020" s="86"/>
      <c r="BH2020" s="86"/>
      <c r="BI2020" s="86"/>
      <c r="BJ2020" s="86"/>
      <c r="BK2020" s="86"/>
      <c r="BL2020" s="86"/>
      <c r="BM2020" s="86"/>
      <c r="BN2020" s="86"/>
      <c r="BO2020" s="86"/>
      <c r="BP2020" s="86"/>
      <c r="BQ2020" s="86"/>
      <c r="BR2020" s="86"/>
      <c r="BS2020" s="86"/>
      <c r="BT2020" s="86"/>
      <c r="BU2020" s="86"/>
      <c r="BV2020" s="86"/>
      <c r="BW2020" s="86"/>
      <c r="BX2020" s="86"/>
      <c r="BY2020" s="86"/>
    </row>
    <row r="2021" spans="36:77" s="73" customFormat="1" ht="12.75" hidden="1">
      <c r="AJ2021" s="437"/>
      <c r="AK2021" s="437"/>
      <c r="AL2021" s="437"/>
      <c r="AM2021" s="437"/>
      <c r="AN2021" s="437"/>
      <c r="AO2021" s="437"/>
      <c r="AP2021" s="437"/>
      <c r="AQ2021" s="437"/>
      <c r="AR2021" s="84"/>
      <c r="AS2021" s="84"/>
      <c r="AT2021" s="84"/>
      <c r="AU2021" s="84"/>
      <c r="AV2021" s="84"/>
      <c r="AW2021" s="84"/>
      <c r="AX2021" s="84"/>
      <c r="AY2021" s="84"/>
      <c r="AZ2021" s="84"/>
      <c r="BA2021" s="84"/>
      <c r="BB2021" s="84"/>
      <c r="BC2021" s="84"/>
      <c r="BD2021" s="84"/>
      <c r="BE2021" s="86"/>
      <c r="BF2021" s="86"/>
      <c r="BG2021" s="86"/>
      <c r="BH2021" s="86"/>
      <c r="BI2021" s="86"/>
      <c r="BJ2021" s="86"/>
      <c r="BK2021" s="86"/>
      <c r="BL2021" s="86"/>
      <c r="BM2021" s="86"/>
      <c r="BN2021" s="86"/>
      <c r="BO2021" s="86"/>
      <c r="BP2021" s="86"/>
      <c r="BQ2021" s="86"/>
      <c r="BR2021" s="86"/>
      <c r="BS2021" s="86"/>
      <c r="BT2021" s="86"/>
      <c r="BU2021" s="86"/>
      <c r="BV2021" s="86"/>
      <c r="BW2021" s="86"/>
      <c r="BX2021" s="86"/>
      <c r="BY2021" s="86"/>
    </row>
    <row r="2022" spans="36:77" s="73" customFormat="1" ht="12.75" hidden="1">
      <c r="AJ2022" s="437"/>
      <c r="AK2022" s="437"/>
      <c r="AL2022" s="437"/>
      <c r="AM2022" s="437"/>
      <c r="AN2022" s="437"/>
      <c r="AO2022" s="437"/>
      <c r="AP2022" s="437"/>
      <c r="AQ2022" s="437"/>
      <c r="AR2022" s="84"/>
      <c r="AS2022" s="84"/>
      <c r="AT2022" s="84"/>
      <c r="AU2022" s="84"/>
      <c r="AV2022" s="84"/>
      <c r="AW2022" s="84"/>
      <c r="AX2022" s="84"/>
      <c r="AY2022" s="84"/>
      <c r="AZ2022" s="84"/>
      <c r="BA2022" s="84"/>
      <c r="BB2022" s="84"/>
      <c r="BC2022" s="84"/>
      <c r="BD2022" s="84"/>
      <c r="BE2022" s="86"/>
      <c r="BF2022" s="86"/>
      <c r="BG2022" s="86"/>
      <c r="BH2022" s="86"/>
      <c r="BI2022" s="86"/>
      <c r="BJ2022" s="86"/>
      <c r="BK2022" s="86"/>
      <c r="BL2022" s="86"/>
      <c r="BM2022" s="86"/>
      <c r="BN2022" s="86"/>
      <c r="BO2022" s="86"/>
      <c r="BP2022" s="86"/>
      <c r="BQ2022" s="86"/>
      <c r="BR2022" s="86"/>
      <c r="BS2022" s="86"/>
      <c r="BT2022" s="86"/>
      <c r="BU2022" s="86"/>
      <c r="BV2022" s="86"/>
      <c r="BW2022" s="86"/>
      <c r="BX2022" s="86"/>
      <c r="BY2022" s="86"/>
    </row>
    <row r="2023" spans="36:77" s="73" customFormat="1" ht="12.75" hidden="1">
      <c r="AJ2023" s="437"/>
      <c r="AK2023" s="437"/>
      <c r="AL2023" s="437"/>
      <c r="AM2023" s="437"/>
      <c r="AN2023" s="437"/>
      <c r="AO2023" s="437"/>
      <c r="AP2023" s="437"/>
      <c r="AQ2023" s="437"/>
      <c r="AR2023" s="84"/>
      <c r="AS2023" s="84"/>
      <c r="AT2023" s="84"/>
      <c r="AU2023" s="84"/>
      <c r="AV2023" s="84"/>
      <c r="AW2023" s="84"/>
      <c r="AX2023" s="84"/>
      <c r="AY2023" s="84"/>
      <c r="AZ2023" s="84"/>
      <c r="BA2023" s="84"/>
      <c r="BB2023" s="84"/>
      <c r="BC2023" s="84"/>
      <c r="BD2023" s="84"/>
      <c r="BE2023" s="86"/>
      <c r="BF2023" s="86"/>
      <c r="BG2023" s="86"/>
      <c r="BH2023" s="86"/>
      <c r="BI2023" s="86"/>
      <c r="BJ2023" s="86"/>
      <c r="BK2023" s="86"/>
      <c r="BL2023" s="86"/>
      <c r="BM2023" s="86"/>
      <c r="BN2023" s="86"/>
      <c r="BO2023" s="86"/>
      <c r="BP2023" s="86"/>
      <c r="BQ2023" s="86"/>
      <c r="BR2023" s="86"/>
      <c r="BS2023" s="86"/>
      <c r="BT2023" s="86"/>
      <c r="BU2023" s="86"/>
      <c r="BV2023" s="86"/>
      <c r="BW2023" s="86"/>
      <c r="BX2023" s="86"/>
      <c r="BY2023" s="86"/>
    </row>
    <row r="2024" spans="36:77" s="73" customFormat="1" ht="12.75" hidden="1">
      <c r="AJ2024" s="437"/>
      <c r="AK2024" s="437"/>
      <c r="AL2024" s="437"/>
      <c r="AM2024" s="437"/>
      <c r="AN2024" s="437"/>
      <c r="AO2024" s="437"/>
      <c r="AP2024" s="437"/>
      <c r="AQ2024" s="437"/>
      <c r="AR2024" s="84"/>
      <c r="AS2024" s="84"/>
      <c r="AT2024" s="84"/>
      <c r="AU2024" s="84"/>
      <c r="AV2024" s="84"/>
      <c r="AW2024" s="84"/>
      <c r="AX2024" s="84"/>
      <c r="AY2024" s="84"/>
      <c r="AZ2024" s="84"/>
      <c r="BA2024" s="84"/>
      <c r="BB2024" s="84"/>
      <c r="BC2024" s="84"/>
      <c r="BD2024" s="84"/>
      <c r="BE2024" s="86"/>
      <c r="BF2024" s="86"/>
      <c r="BG2024" s="86"/>
      <c r="BH2024" s="86"/>
      <c r="BI2024" s="86"/>
      <c r="BJ2024" s="86"/>
      <c r="BK2024" s="86"/>
      <c r="BL2024" s="86"/>
      <c r="BM2024" s="86"/>
      <c r="BN2024" s="86"/>
      <c r="BO2024" s="86"/>
      <c r="BP2024" s="86"/>
      <c r="BQ2024" s="86"/>
      <c r="BR2024" s="86"/>
      <c r="BS2024" s="86"/>
      <c r="BT2024" s="86"/>
      <c r="BU2024" s="86"/>
      <c r="BV2024" s="86"/>
      <c r="BW2024" s="86"/>
      <c r="BX2024" s="86"/>
      <c r="BY2024" s="86"/>
    </row>
    <row r="2025" spans="36:77" s="73" customFormat="1" ht="12.75" hidden="1">
      <c r="AJ2025" s="437"/>
      <c r="AK2025" s="437"/>
      <c r="AL2025" s="437"/>
      <c r="AM2025" s="437"/>
      <c r="AN2025" s="437"/>
      <c r="AO2025" s="437"/>
      <c r="AP2025" s="437"/>
      <c r="AQ2025" s="437"/>
      <c r="AR2025" s="84"/>
      <c r="AS2025" s="84"/>
      <c r="AT2025" s="84"/>
      <c r="AU2025" s="84"/>
      <c r="AV2025" s="84"/>
      <c r="AW2025" s="84"/>
      <c r="AX2025" s="84"/>
      <c r="AY2025" s="84"/>
      <c r="AZ2025" s="84"/>
      <c r="BA2025" s="84"/>
      <c r="BB2025" s="84"/>
      <c r="BC2025" s="84"/>
      <c r="BD2025" s="84"/>
      <c r="BE2025" s="86"/>
      <c r="BF2025" s="86"/>
      <c r="BG2025" s="86"/>
      <c r="BH2025" s="86"/>
      <c r="BI2025" s="86"/>
      <c r="BJ2025" s="86"/>
      <c r="BK2025" s="86"/>
      <c r="BL2025" s="86"/>
      <c r="BM2025" s="86"/>
      <c r="BN2025" s="86"/>
      <c r="BO2025" s="86"/>
      <c r="BP2025" s="86"/>
      <c r="BQ2025" s="86"/>
      <c r="BR2025" s="86"/>
      <c r="BS2025" s="86"/>
      <c r="BT2025" s="86"/>
      <c r="BU2025" s="86"/>
      <c r="BV2025" s="86"/>
      <c r="BW2025" s="86"/>
      <c r="BX2025" s="86"/>
      <c r="BY2025" s="86"/>
    </row>
    <row r="2026" spans="36:77" s="73" customFormat="1" ht="12.75" hidden="1">
      <c r="AJ2026" s="437"/>
      <c r="AK2026" s="437"/>
      <c r="AL2026" s="437"/>
      <c r="AM2026" s="437"/>
      <c r="AN2026" s="437"/>
      <c r="AO2026" s="437"/>
      <c r="AP2026" s="437"/>
      <c r="AQ2026" s="437"/>
      <c r="AR2026" s="84"/>
      <c r="AS2026" s="84"/>
      <c r="AT2026" s="84"/>
      <c r="AU2026" s="84"/>
      <c r="AV2026" s="84"/>
      <c r="AW2026" s="84"/>
      <c r="AX2026" s="84"/>
      <c r="AY2026" s="84"/>
      <c r="AZ2026" s="84"/>
      <c r="BA2026" s="84"/>
      <c r="BB2026" s="84"/>
      <c r="BC2026" s="84"/>
      <c r="BD2026" s="84"/>
      <c r="BE2026" s="86"/>
      <c r="BF2026" s="86"/>
      <c r="BG2026" s="86"/>
      <c r="BH2026" s="86"/>
      <c r="BI2026" s="86"/>
      <c r="BJ2026" s="86"/>
      <c r="BK2026" s="86"/>
      <c r="BL2026" s="86"/>
      <c r="BM2026" s="86"/>
      <c r="BN2026" s="86"/>
      <c r="BO2026" s="86"/>
      <c r="BP2026" s="86"/>
      <c r="BQ2026" s="86"/>
      <c r="BR2026" s="86"/>
      <c r="BS2026" s="86"/>
      <c r="BT2026" s="86"/>
      <c r="BU2026" s="86"/>
      <c r="BV2026" s="86"/>
      <c r="BW2026" s="86"/>
      <c r="BX2026" s="86"/>
      <c r="BY2026" s="86"/>
    </row>
    <row r="2027" spans="36:77" s="73" customFormat="1" ht="12.75" hidden="1">
      <c r="AJ2027" s="437"/>
      <c r="AK2027" s="437"/>
      <c r="AL2027" s="437"/>
      <c r="AM2027" s="437"/>
      <c r="AN2027" s="437"/>
      <c r="AO2027" s="437"/>
      <c r="AP2027" s="437"/>
      <c r="AQ2027" s="437"/>
      <c r="AR2027" s="84"/>
      <c r="AS2027" s="84"/>
      <c r="AT2027" s="84"/>
      <c r="AU2027" s="84"/>
      <c r="AV2027" s="84"/>
      <c r="AW2027" s="84"/>
      <c r="AX2027" s="84"/>
      <c r="AY2027" s="84"/>
      <c r="AZ2027" s="84"/>
      <c r="BA2027" s="84"/>
      <c r="BB2027" s="84"/>
      <c r="BC2027" s="84"/>
      <c r="BD2027" s="84"/>
      <c r="BE2027" s="86"/>
      <c r="BF2027" s="86"/>
      <c r="BG2027" s="86"/>
      <c r="BH2027" s="86"/>
      <c r="BI2027" s="86"/>
      <c r="BJ2027" s="86"/>
      <c r="BK2027" s="86"/>
      <c r="BL2027" s="86"/>
      <c r="BM2027" s="86"/>
      <c r="BN2027" s="86"/>
      <c r="BO2027" s="86"/>
      <c r="BP2027" s="86"/>
      <c r="BQ2027" s="86"/>
      <c r="BR2027" s="86"/>
      <c r="BS2027" s="86"/>
      <c r="BT2027" s="86"/>
      <c r="BU2027" s="86"/>
      <c r="BV2027" s="86"/>
      <c r="BW2027" s="86"/>
      <c r="BX2027" s="86"/>
      <c r="BY2027" s="86"/>
    </row>
    <row r="2028" spans="36:77" s="73" customFormat="1" ht="12.75" hidden="1">
      <c r="AJ2028" s="437"/>
      <c r="AK2028" s="437"/>
      <c r="AL2028" s="437"/>
      <c r="AM2028" s="437"/>
      <c r="AN2028" s="437"/>
      <c r="AO2028" s="437"/>
      <c r="AP2028" s="437"/>
      <c r="AQ2028" s="437"/>
      <c r="AR2028" s="84"/>
      <c r="AS2028" s="84"/>
      <c r="AT2028" s="84"/>
      <c r="AU2028" s="84"/>
      <c r="AV2028" s="84"/>
      <c r="AW2028" s="84"/>
      <c r="AX2028" s="84"/>
      <c r="AY2028" s="84"/>
      <c r="AZ2028" s="84"/>
      <c r="BA2028" s="84"/>
      <c r="BB2028" s="84"/>
      <c r="BC2028" s="84"/>
      <c r="BD2028" s="84"/>
      <c r="BE2028" s="86"/>
      <c r="BF2028" s="86"/>
      <c r="BG2028" s="86"/>
      <c r="BH2028" s="86"/>
      <c r="BI2028" s="86"/>
      <c r="BJ2028" s="86"/>
      <c r="BK2028" s="86"/>
      <c r="BL2028" s="86"/>
      <c r="BM2028" s="86"/>
      <c r="BN2028" s="86"/>
      <c r="BO2028" s="86"/>
      <c r="BP2028" s="86"/>
      <c r="BQ2028" s="86"/>
      <c r="BR2028" s="86"/>
      <c r="BS2028" s="86"/>
      <c r="BT2028" s="86"/>
      <c r="BU2028" s="86"/>
      <c r="BV2028" s="86"/>
      <c r="BW2028" s="86"/>
      <c r="BX2028" s="86"/>
      <c r="BY2028" s="86"/>
    </row>
    <row r="2029" spans="36:77" s="73" customFormat="1" ht="12.75" hidden="1">
      <c r="AJ2029" s="437"/>
      <c r="AK2029" s="437"/>
      <c r="AL2029" s="437"/>
      <c r="AM2029" s="437"/>
      <c r="AN2029" s="437"/>
      <c r="AO2029" s="437"/>
      <c r="AP2029" s="437"/>
      <c r="AQ2029" s="437"/>
      <c r="AR2029" s="84"/>
      <c r="AS2029" s="84"/>
      <c r="AT2029" s="84"/>
      <c r="AU2029" s="84"/>
      <c r="AV2029" s="84"/>
      <c r="AW2029" s="84"/>
      <c r="AX2029" s="84"/>
      <c r="AY2029" s="84"/>
      <c r="AZ2029" s="84"/>
      <c r="BA2029" s="84"/>
      <c r="BB2029" s="84"/>
      <c r="BC2029" s="84"/>
      <c r="BD2029" s="84"/>
      <c r="BE2029" s="86"/>
      <c r="BF2029" s="86"/>
      <c r="BG2029" s="86"/>
      <c r="BH2029" s="86"/>
      <c r="BI2029" s="86"/>
      <c r="BJ2029" s="86"/>
      <c r="BK2029" s="86"/>
      <c r="BL2029" s="86"/>
      <c r="BM2029" s="86"/>
      <c r="BN2029" s="86"/>
      <c r="BO2029" s="86"/>
      <c r="BP2029" s="86"/>
      <c r="BQ2029" s="86"/>
      <c r="BR2029" s="86"/>
      <c r="BS2029" s="86"/>
      <c r="BT2029" s="86"/>
      <c r="BU2029" s="86"/>
      <c r="BV2029" s="86"/>
      <c r="BW2029" s="86"/>
      <c r="BX2029" s="86"/>
      <c r="BY2029" s="86"/>
    </row>
    <row r="2030" spans="36:77" s="73" customFormat="1" ht="12.75" hidden="1">
      <c r="AJ2030" s="437"/>
      <c r="AK2030" s="437"/>
      <c r="AL2030" s="437"/>
      <c r="AM2030" s="437"/>
      <c r="AN2030" s="437"/>
      <c r="AO2030" s="437"/>
      <c r="AP2030" s="437"/>
      <c r="AQ2030" s="437"/>
      <c r="AR2030" s="84"/>
      <c r="AS2030" s="84"/>
      <c r="AT2030" s="84"/>
      <c r="AU2030" s="84"/>
      <c r="AV2030" s="84"/>
      <c r="AW2030" s="84"/>
      <c r="AX2030" s="84"/>
      <c r="AY2030" s="84"/>
      <c r="AZ2030" s="84"/>
      <c r="BA2030" s="84"/>
      <c r="BB2030" s="84"/>
      <c r="BC2030" s="84"/>
      <c r="BD2030" s="84"/>
      <c r="BE2030" s="86"/>
      <c r="BF2030" s="86"/>
      <c r="BG2030" s="86"/>
      <c r="BH2030" s="86"/>
      <c r="BI2030" s="86"/>
      <c r="BJ2030" s="86"/>
      <c r="BK2030" s="86"/>
      <c r="BL2030" s="86"/>
      <c r="BM2030" s="86"/>
      <c r="BN2030" s="86"/>
      <c r="BO2030" s="86"/>
      <c r="BP2030" s="86"/>
      <c r="BQ2030" s="86"/>
      <c r="BR2030" s="86"/>
      <c r="BS2030" s="86"/>
      <c r="BT2030" s="86"/>
      <c r="BU2030" s="86"/>
      <c r="BV2030" s="86"/>
      <c r="BW2030" s="86"/>
      <c r="BX2030" s="86"/>
      <c r="BY2030" s="86"/>
    </row>
    <row r="2031" spans="36:77" s="73" customFormat="1" ht="12.75" hidden="1">
      <c r="AJ2031" s="437"/>
      <c r="AK2031" s="437"/>
      <c r="AL2031" s="437"/>
      <c r="AM2031" s="437"/>
      <c r="AN2031" s="437"/>
      <c r="AO2031" s="437"/>
      <c r="AP2031" s="437"/>
      <c r="AQ2031" s="437"/>
      <c r="AR2031" s="84"/>
      <c r="AS2031" s="84"/>
      <c r="AT2031" s="84"/>
      <c r="AU2031" s="84"/>
      <c r="AV2031" s="84"/>
      <c r="AW2031" s="84"/>
      <c r="AX2031" s="84"/>
      <c r="AY2031" s="84"/>
      <c r="AZ2031" s="84"/>
      <c r="BA2031" s="84"/>
      <c r="BB2031" s="84"/>
      <c r="BC2031" s="84"/>
      <c r="BD2031" s="84"/>
      <c r="BE2031" s="86"/>
      <c r="BF2031" s="86"/>
      <c r="BG2031" s="86"/>
      <c r="BH2031" s="86"/>
      <c r="BI2031" s="86"/>
      <c r="BJ2031" s="86"/>
      <c r="BK2031" s="86"/>
      <c r="BL2031" s="86"/>
      <c r="BM2031" s="86"/>
      <c r="BN2031" s="86"/>
      <c r="BO2031" s="86"/>
      <c r="BP2031" s="86"/>
      <c r="BQ2031" s="86"/>
      <c r="BR2031" s="86"/>
      <c r="BS2031" s="86"/>
      <c r="BT2031" s="86"/>
      <c r="BU2031" s="86"/>
      <c r="BV2031" s="86"/>
      <c r="BW2031" s="86"/>
      <c r="BX2031" s="86"/>
      <c r="BY2031" s="86"/>
    </row>
    <row r="2032" spans="36:77" s="73" customFormat="1" ht="12.75" hidden="1">
      <c r="AJ2032" s="437"/>
      <c r="AK2032" s="437"/>
      <c r="AL2032" s="437"/>
      <c r="AM2032" s="437"/>
      <c r="AN2032" s="437"/>
      <c r="AO2032" s="437"/>
      <c r="AP2032" s="437"/>
      <c r="AQ2032" s="437"/>
      <c r="AR2032" s="84"/>
      <c r="AS2032" s="84"/>
      <c r="AT2032" s="84"/>
      <c r="AU2032" s="84"/>
      <c r="AV2032" s="84"/>
      <c r="AW2032" s="84"/>
      <c r="AX2032" s="84"/>
      <c r="AY2032" s="84"/>
      <c r="AZ2032" s="84"/>
      <c r="BA2032" s="84"/>
      <c r="BB2032" s="84"/>
      <c r="BC2032" s="84"/>
      <c r="BD2032" s="84"/>
      <c r="BE2032" s="86"/>
      <c r="BF2032" s="86"/>
      <c r="BG2032" s="86"/>
      <c r="BH2032" s="86"/>
      <c r="BI2032" s="86"/>
      <c r="BJ2032" s="86"/>
      <c r="BK2032" s="86"/>
      <c r="BL2032" s="86"/>
      <c r="BM2032" s="86"/>
      <c r="BN2032" s="86"/>
      <c r="BO2032" s="86"/>
      <c r="BP2032" s="86"/>
      <c r="BQ2032" s="86"/>
      <c r="BR2032" s="86"/>
      <c r="BS2032" s="86"/>
      <c r="BT2032" s="86"/>
      <c r="BU2032" s="86"/>
      <c r="BV2032" s="86"/>
      <c r="BW2032" s="86"/>
      <c r="BX2032" s="86"/>
      <c r="BY2032" s="86"/>
    </row>
    <row r="2033" spans="36:77" s="73" customFormat="1" ht="12.75" hidden="1">
      <c r="AJ2033" s="437"/>
      <c r="AK2033" s="437"/>
      <c r="AL2033" s="437"/>
      <c r="AM2033" s="437"/>
      <c r="AN2033" s="437"/>
      <c r="AO2033" s="437"/>
      <c r="AP2033" s="437"/>
      <c r="AQ2033" s="437"/>
      <c r="AR2033" s="84"/>
      <c r="AS2033" s="84"/>
      <c r="AT2033" s="84"/>
      <c r="AU2033" s="84"/>
      <c r="AV2033" s="84"/>
      <c r="AW2033" s="84"/>
      <c r="AX2033" s="84"/>
      <c r="AY2033" s="84"/>
      <c r="AZ2033" s="84"/>
      <c r="BA2033" s="84"/>
      <c r="BB2033" s="84"/>
      <c r="BC2033" s="84"/>
      <c r="BD2033" s="84"/>
      <c r="BE2033" s="86"/>
      <c r="BF2033" s="86"/>
      <c r="BG2033" s="86"/>
      <c r="BH2033" s="86"/>
      <c r="BI2033" s="86"/>
      <c r="BJ2033" s="86"/>
      <c r="BK2033" s="86"/>
      <c r="BL2033" s="86"/>
      <c r="BM2033" s="86"/>
      <c r="BN2033" s="86"/>
      <c r="BO2033" s="86"/>
      <c r="BP2033" s="86"/>
      <c r="BQ2033" s="86"/>
      <c r="BR2033" s="86"/>
      <c r="BS2033" s="86"/>
      <c r="BT2033" s="86"/>
      <c r="BU2033" s="86"/>
      <c r="BV2033" s="86"/>
      <c r="BW2033" s="86"/>
      <c r="BX2033" s="86"/>
      <c r="BY2033" s="86"/>
    </row>
    <row r="2034" spans="36:77" s="73" customFormat="1" ht="12.75" hidden="1">
      <c r="AJ2034" s="437"/>
      <c r="AK2034" s="437"/>
      <c r="AL2034" s="437"/>
      <c r="AM2034" s="437"/>
      <c r="AN2034" s="437"/>
      <c r="AO2034" s="437"/>
      <c r="AP2034" s="437"/>
      <c r="AQ2034" s="437"/>
      <c r="AR2034" s="84"/>
      <c r="AS2034" s="84"/>
      <c r="AT2034" s="84"/>
      <c r="AU2034" s="84"/>
      <c r="AV2034" s="84"/>
      <c r="AW2034" s="84"/>
      <c r="AX2034" s="84"/>
      <c r="AY2034" s="84"/>
      <c r="AZ2034" s="84"/>
      <c r="BA2034" s="84"/>
      <c r="BB2034" s="84"/>
      <c r="BC2034" s="84"/>
      <c r="BD2034" s="84"/>
      <c r="BE2034" s="86"/>
      <c r="BF2034" s="86"/>
      <c r="BG2034" s="86"/>
      <c r="BH2034" s="86"/>
      <c r="BI2034" s="86"/>
      <c r="BJ2034" s="86"/>
      <c r="BK2034" s="86"/>
      <c r="BL2034" s="86"/>
      <c r="BM2034" s="86"/>
      <c r="BN2034" s="86"/>
      <c r="BO2034" s="86"/>
      <c r="BP2034" s="86"/>
      <c r="BQ2034" s="86"/>
      <c r="BR2034" s="86"/>
      <c r="BS2034" s="86"/>
      <c r="BT2034" s="86"/>
      <c r="BU2034" s="86"/>
      <c r="BV2034" s="86"/>
      <c r="BW2034" s="86"/>
      <c r="BX2034" s="86"/>
      <c r="BY2034" s="86"/>
    </row>
    <row r="2035" spans="36:77" s="73" customFormat="1" ht="12.75" hidden="1">
      <c r="AJ2035" s="437"/>
      <c r="AK2035" s="437"/>
      <c r="AL2035" s="437"/>
      <c r="AM2035" s="437"/>
      <c r="AN2035" s="437"/>
      <c r="AO2035" s="437"/>
      <c r="AP2035" s="437"/>
      <c r="AQ2035" s="437"/>
      <c r="AR2035" s="84"/>
      <c r="AS2035" s="84"/>
      <c r="AT2035" s="84"/>
      <c r="AU2035" s="84"/>
      <c r="AV2035" s="84"/>
      <c r="AW2035" s="84"/>
      <c r="AX2035" s="84"/>
      <c r="AY2035" s="84"/>
      <c r="AZ2035" s="84"/>
      <c r="BA2035" s="84"/>
      <c r="BB2035" s="84"/>
      <c r="BC2035" s="84"/>
      <c r="BD2035" s="84"/>
      <c r="BE2035" s="86"/>
      <c r="BF2035" s="86"/>
      <c r="BG2035" s="86"/>
      <c r="BH2035" s="86"/>
      <c r="BI2035" s="86"/>
      <c r="BJ2035" s="86"/>
      <c r="BK2035" s="86"/>
      <c r="BL2035" s="86"/>
      <c r="BM2035" s="86"/>
      <c r="BN2035" s="86"/>
      <c r="BO2035" s="86"/>
      <c r="BP2035" s="86"/>
      <c r="BQ2035" s="86"/>
      <c r="BR2035" s="86"/>
      <c r="BS2035" s="86"/>
      <c r="BT2035" s="86"/>
      <c r="BU2035" s="86"/>
      <c r="BV2035" s="86"/>
      <c r="BW2035" s="86"/>
      <c r="BX2035" s="86"/>
      <c r="BY2035" s="86"/>
    </row>
    <row r="2036" spans="36:77" s="73" customFormat="1" ht="12.75" hidden="1">
      <c r="AJ2036" s="437"/>
      <c r="AK2036" s="437"/>
      <c r="AL2036" s="437"/>
      <c r="AM2036" s="437"/>
      <c r="AN2036" s="437"/>
      <c r="AO2036" s="437"/>
      <c r="AP2036" s="437"/>
      <c r="AQ2036" s="437"/>
      <c r="AR2036" s="84"/>
      <c r="AS2036" s="84"/>
      <c r="AT2036" s="84"/>
      <c r="AU2036" s="84"/>
      <c r="AV2036" s="84"/>
      <c r="AW2036" s="84"/>
      <c r="AX2036" s="84"/>
      <c r="AY2036" s="84"/>
      <c r="AZ2036" s="84"/>
      <c r="BA2036" s="84"/>
      <c r="BB2036" s="84"/>
      <c r="BC2036" s="84"/>
      <c r="BD2036" s="84"/>
      <c r="BE2036" s="86"/>
      <c r="BF2036" s="86"/>
      <c r="BG2036" s="86"/>
      <c r="BH2036" s="86"/>
      <c r="BI2036" s="86"/>
      <c r="BJ2036" s="86"/>
      <c r="BK2036" s="86"/>
      <c r="BL2036" s="86"/>
      <c r="BM2036" s="86"/>
      <c r="BN2036" s="86"/>
      <c r="BO2036" s="86"/>
      <c r="BP2036" s="86"/>
      <c r="BQ2036" s="86"/>
      <c r="BR2036" s="86"/>
      <c r="BS2036" s="86"/>
      <c r="BT2036" s="86"/>
      <c r="BU2036" s="86"/>
      <c r="BV2036" s="86"/>
      <c r="BW2036" s="86"/>
      <c r="BX2036" s="86"/>
      <c r="BY2036" s="86"/>
    </row>
    <row r="2037" spans="36:77" s="73" customFormat="1" ht="12.75" hidden="1">
      <c r="AJ2037" s="437"/>
      <c r="AK2037" s="437"/>
      <c r="AL2037" s="437"/>
      <c r="AM2037" s="437"/>
      <c r="AN2037" s="437"/>
      <c r="AO2037" s="437"/>
      <c r="AP2037" s="437"/>
      <c r="AQ2037" s="437"/>
      <c r="AR2037" s="84"/>
      <c r="AS2037" s="84"/>
      <c r="AT2037" s="84"/>
      <c r="AU2037" s="84"/>
      <c r="AV2037" s="84"/>
      <c r="AW2037" s="84"/>
      <c r="AX2037" s="84"/>
      <c r="AY2037" s="84"/>
      <c r="AZ2037" s="84"/>
      <c r="BA2037" s="84"/>
      <c r="BB2037" s="84"/>
      <c r="BC2037" s="84"/>
      <c r="BD2037" s="84"/>
      <c r="BE2037" s="86"/>
      <c r="BF2037" s="86"/>
      <c r="BG2037" s="86"/>
      <c r="BH2037" s="86"/>
      <c r="BI2037" s="86"/>
      <c r="BJ2037" s="86"/>
      <c r="BK2037" s="86"/>
      <c r="BL2037" s="86"/>
      <c r="BM2037" s="86"/>
      <c r="BN2037" s="86"/>
      <c r="BO2037" s="86"/>
      <c r="BP2037" s="86"/>
      <c r="BQ2037" s="86"/>
      <c r="BR2037" s="86"/>
      <c r="BS2037" s="86"/>
      <c r="BT2037" s="86"/>
      <c r="BU2037" s="86"/>
      <c r="BV2037" s="86"/>
      <c r="BW2037" s="86"/>
      <c r="BX2037" s="86"/>
      <c r="BY2037" s="86"/>
    </row>
    <row r="2038" spans="36:77" s="73" customFormat="1" ht="12.75" hidden="1">
      <c r="AJ2038" s="437"/>
      <c r="AK2038" s="437"/>
      <c r="AL2038" s="437"/>
      <c r="AM2038" s="437"/>
      <c r="AN2038" s="437"/>
      <c r="AO2038" s="437"/>
      <c r="AP2038" s="437"/>
      <c r="AQ2038" s="437"/>
      <c r="AR2038" s="84"/>
      <c r="AS2038" s="84"/>
      <c r="AT2038" s="84"/>
      <c r="AU2038" s="84"/>
      <c r="AV2038" s="84"/>
      <c r="AW2038" s="84"/>
      <c r="AX2038" s="84"/>
      <c r="AY2038" s="84"/>
      <c r="AZ2038" s="84"/>
      <c r="BA2038" s="84"/>
      <c r="BB2038" s="84"/>
      <c r="BC2038" s="84"/>
      <c r="BD2038" s="84"/>
      <c r="BE2038" s="86"/>
      <c r="BF2038" s="86"/>
      <c r="BG2038" s="86"/>
      <c r="BH2038" s="86"/>
      <c r="BI2038" s="86"/>
      <c r="BJ2038" s="86"/>
      <c r="BK2038" s="86"/>
      <c r="BL2038" s="86"/>
      <c r="BM2038" s="86"/>
      <c r="BN2038" s="86"/>
      <c r="BO2038" s="86"/>
      <c r="BP2038" s="86"/>
      <c r="BQ2038" s="86"/>
      <c r="BR2038" s="86"/>
      <c r="BS2038" s="86"/>
      <c r="BT2038" s="86"/>
      <c r="BU2038" s="86"/>
      <c r="BV2038" s="86"/>
      <c r="BW2038" s="86"/>
      <c r="BX2038" s="86"/>
      <c r="BY2038" s="86"/>
    </row>
    <row r="2039" spans="36:77" s="73" customFormat="1" ht="12.75" hidden="1">
      <c r="AJ2039" s="437"/>
      <c r="AK2039" s="437"/>
      <c r="AL2039" s="437"/>
      <c r="AM2039" s="437"/>
      <c r="AN2039" s="437"/>
      <c r="AO2039" s="437"/>
      <c r="AP2039" s="437"/>
      <c r="AQ2039" s="437"/>
      <c r="AR2039" s="84"/>
      <c r="AS2039" s="84"/>
      <c r="AT2039" s="84"/>
      <c r="AU2039" s="84"/>
      <c r="AV2039" s="84"/>
      <c r="AW2039" s="84"/>
      <c r="AX2039" s="84"/>
      <c r="AY2039" s="84"/>
      <c r="AZ2039" s="84"/>
      <c r="BA2039" s="84"/>
      <c r="BB2039" s="84"/>
      <c r="BC2039" s="84"/>
      <c r="BD2039" s="84"/>
      <c r="BE2039" s="86"/>
      <c r="BF2039" s="86"/>
      <c r="BG2039" s="86"/>
      <c r="BH2039" s="86"/>
      <c r="BI2039" s="86"/>
      <c r="BJ2039" s="86"/>
      <c r="BK2039" s="86"/>
      <c r="BL2039" s="86"/>
      <c r="BM2039" s="86"/>
      <c r="BN2039" s="86"/>
      <c r="BO2039" s="86"/>
      <c r="BP2039" s="86"/>
      <c r="BQ2039" s="86"/>
      <c r="BR2039" s="86"/>
      <c r="BS2039" s="86"/>
      <c r="BT2039" s="86"/>
      <c r="BU2039" s="86"/>
      <c r="BV2039" s="86"/>
      <c r="BW2039" s="86"/>
      <c r="BX2039" s="86"/>
      <c r="BY2039" s="86"/>
    </row>
    <row r="2040" spans="36:77" s="73" customFormat="1" ht="12.75" hidden="1">
      <c r="AJ2040" s="437"/>
      <c r="AK2040" s="437"/>
      <c r="AL2040" s="437"/>
      <c r="AM2040" s="437"/>
      <c r="AN2040" s="437"/>
      <c r="AO2040" s="437"/>
      <c r="AP2040" s="437"/>
      <c r="AQ2040" s="437"/>
      <c r="AR2040" s="84"/>
      <c r="AS2040" s="84"/>
      <c r="AT2040" s="84"/>
      <c r="AU2040" s="84"/>
      <c r="AV2040" s="84"/>
      <c r="AW2040" s="84"/>
      <c r="AX2040" s="84"/>
      <c r="AY2040" s="84"/>
      <c r="AZ2040" s="84"/>
      <c r="BA2040" s="84"/>
      <c r="BB2040" s="84"/>
      <c r="BC2040" s="84"/>
      <c r="BD2040" s="84"/>
      <c r="BE2040" s="86"/>
      <c r="BF2040" s="86"/>
      <c r="BG2040" s="86"/>
      <c r="BH2040" s="86"/>
      <c r="BI2040" s="86"/>
      <c r="BJ2040" s="86"/>
      <c r="BK2040" s="86"/>
      <c r="BL2040" s="86"/>
      <c r="BM2040" s="86"/>
      <c r="BN2040" s="86"/>
      <c r="BO2040" s="86"/>
      <c r="BP2040" s="86"/>
      <c r="BQ2040" s="86"/>
      <c r="BR2040" s="86"/>
      <c r="BS2040" s="86"/>
      <c r="BT2040" s="86"/>
      <c r="BU2040" s="86"/>
      <c r="BV2040" s="86"/>
      <c r="BW2040" s="86"/>
      <c r="BX2040" s="86"/>
      <c r="BY2040" s="86"/>
    </row>
    <row r="2041" spans="36:77" s="73" customFormat="1" ht="12.75" hidden="1">
      <c r="AJ2041" s="437"/>
      <c r="AK2041" s="437"/>
      <c r="AL2041" s="437"/>
      <c r="AM2041" s="437"/>
      <c r="AN2041" s="437"/>
      <c r="AO2041" s="437"/>
      <c r="AP2041" s="437"/>
      <c r="AQ2041" s="437"/>
      <c r="AR2041" s="84"/>
      <c r="AS2041" s="84"/>
      <c r="AT2041" s="84"/>
      <c r="AU2041" s="84"/>
      <c r="AV2041" s="84"/>
      <c r="AW2041" s="84"/>
      <c r="AX2041" s="84"/>
      <c r="AY2041" s="84"/>
      <c r="AZ2041" s="84"/>
      <c r="BA2041" s="84"/>
      <c r="BB2041" s="84"/>
      <c r="BC2041" s="84"/>
      <c r="BD2041" s="84"/>
      <c r="BE2041" s="86"/>
      <c r="BF2041" s="86"/>
      <c r="BG2041" s="86"/>
      <c r="BH2041" s="86"/>
      <c r="BI2041" s="86"/>
      <c r="BJ2041" s="86"/>
      <c r="BK2041" s="86"/>
      <c r="BL2041" s="86"/>
      <c r="BM2041" s="86"/>
      <c r="BN2041" s="86"/>
      <c r="BO2041" s="86"/>
      <c r="BP2041" s="86"/>
      <c r="BQ2041" s="86"/>
      <c r="BR2041" s="86"/>
      <c r="BS2041" s="86"/>
      <c r="BT2041" s="86"/>
      <c r="BU2041" s="86"/>
      <c r="BV2041" s="86"/>
      <c r="BW2041" s="86"/>
      <c r="BX2041" s="86"/>
      <c r="BY2041" s="86"/>
    </row>
    <row r="2042" spans="36:77" s="73" customFormat="1" ht="12.75" hidden="1">
      <c r="AJ2042" s="437"/>
      <c r="AK2042" s="437"/>
      <c r="AL2042" s="437"/>
      <c r="AM2042" s="437"/>
      <c r="AN2042" s="437"/>
      <c r="AO2042" s="437"/>
      <c r="AP2042" s="437"/>
      <c r="AQ2042" s="437"/>
      <c r="AR2042" s="84"/>
      <c r="AS2042" s="84"/>
      <c r="AT2042" s="84"/>
      <c r="AU2042" s="84"/>
      <c r="AV2042" s="84"/>
      <c r="AW2042" s="84"/>
      <c r="AX2042" s="84"/>
      <c r="AY2042" s="84"/>
      <c r="AZ2042" s="84"/>
      <c r="BA2042" s="84"/>
      <c r="BB2042" s="84"/>
      <c r="BC2042" s="84"/>
      <c r="BD2042" s="84"/>
      <c r="BE2042" s="86"/>
      <c r="BF2042" s="86"/>
      <c r="BG2042" s="86"/>
      <c r="BH2042" s="86"/>
      <c r="BI2042" s="86"/>
      <c r="BJ2042" s="86"/>
      <c r="BK2042" s="86"/>
      <c r="BL2042" s="86"/>
      <c r="BM2042" s="86"/>
      <c r="BN2042" s="86"/>
      <c r="BO2042" s="86"/>
      <c r="BP2042" s="86"/>
      <c r="BQ2042" s="86"/>
      <c r="BR2042" s="86"/>
      <c r="BS2042" s="86"/>
      <c r="BT2042" s="86"/>
      <c r="BU2042" s="86"/>
      <c r="BV2042" s="86"/>
      <c r="BW2042" s="86"/>
      <c r="BX2042" s="86"/>
      <c r="BY2042" s="86"/>
    </row>
    <row r="2043" spans="36:77" s="73" customFormat="1" ht="12.75" hidden="1">
      <c r="AJ2043" s="437"/>
      <c r="AK2043" s="437"/>
      <c r="AL2043" s="437"/>
      <c r="AM2043" s="437"/>
      <c r="AN2043" s="437"/>
      <c r="AO2043" s="437"/>
      <c r="AP2043" s="437"/>
      <c r="AQ2043" s="437"/>
      <c r="AR2043" s="84"/>
      <c r="AS2043" s="84"/>
      <c r="AT2043" s="84"/>
      <c r="AU2043" s="84"/>
      <c r="AV2043" s="84"/>
      <c r="AW2043" s="84"/>
      <c r="AX2043" s="84"/>
      <c r="AY2043" s="84"/>
      <c r="AZ2043" s="84"/>
      <c r="BA2043" s="84"/>
      <c r="BB2043" s="84"/>
      <c r="BC2043" s="84"/>
      <c r="BD2043" s="84"/>
      <c r="BE2043" s="86"/>
      <c r="BF2043" s="86"/>
      <c r="BG2043" s="86"/>
      <c r="BH2043" s="86"/>
      <c r="BI2043" s="86"/>
      <c r="BJ2043" s="86"/>
      <c r="BK2043" s="86"/>
      <c r="BL2043" s="86"/>
      <c r="BM2043" s="86"/>
      <c r="BN2043" s="86"/>
      <c r="BO2043" s="86"/>
      <c r="BP2043" s="86"/>
      <c r="BQ2043" s="86"/>
      <c r="BR2043" s="86"/>
      <c r="BS2043" s="86"/>
      <c r="BT2043" s="86"/>
      <c r="BU2043" s="86"/>
      <c r="BV2043" s="86"/>
      <c r="BW2043" s="86"/>
      <c r="BX2043" s="86"/>
      <c r="BY2043" s="86"/>
    </row>
    <row r="2044" spans="36:77" s="73" customFormat="1" ht="12.75" hidden="1">
      <c r="AJ2044" s="437"/>
      <c r="AK2044" s="437"/>
      <c r="AL2044" s="437"/>
      <c r="AM2044" s="437"/>
      <c r="AN2044" s="437"/>
      <c r="AO2044" s="437"/>
      <c r="AP2044" s="437"/>
      <c r="AQ2044" s="437"/>
      <c r="AR2044" s="84"/>
      <c r="AS2044" s="84"/>
      <c r="AT2044" s="84"/>
      <c r="AU2044" s="84"/>
      <c r="AV2044" s="84"/>
      <c r="AW2044" s="84"/>
      <c r="AX2044" s="84"/>
      <c r="AY2044" s="84"/>
      <c r="AZ2044" s="84"/>
      <c r="BA2044" s="84"/>
      <c r="BB2044" s="84"/>
      <c r="BC2044" s="84"/>
      <c r="BD2044" s="84"/>
      <c r="BE2044" s="86"/>
      <c r="BF2044" s="86"/>
      <c r="BG2044" s="86"/>
      <c r="BH2044" s="86"/>
      <c r="BI2044" s="86"/>
      <c r="BJ2044" s="86"/>
      <c r="BK2044" s="86"/>
      <c r="BL2044" s="86"/>
      <c r="BM2044" s="86"/>
      <c r="BN2044" s="86"/>
      <c r="BO2044" s="86"/>
      <c r="BP2044" s="86"/>
      <c r="BQ2044" s="86"/>
      <c r="BR2044" s="86"/>
      <c r="BS2044" s="86"/>
      <c r="BT2044" s="86"/>
      <c r="BU2044" s="86"/>
      <c r="BV2044" s="86"/>
      <c r="BW2044" s="86"/>
      <c r="BX2044" s="86"/>
      <c r="BY2044" s="86"/>
    </row>
    <row r="2045" spans="36:77" s="73" customFormat="1" ht="12.75" hidden="1">
      <c r="AJ2045" s="437"/>
      <c r="AK2045" s="437"/>
      <c r="AL2045" s="437"/>
      <c r="AM2045" s="437"/>
      <c r="AN2045" s="437"/>
      <c r="AO2045" s="437"/>
      <c r="AP2045" s="437"/>
      <c r="AQ2045" s="437"/>
      <c r="AR2045" s="84"/>
      <c r="AS2045" s="84"/>
      <c r="AT2045" s="84"/>
      <c r="AU2045" s="84"/>
      <c r="AV2045" s="84"/>
      <c r="AW2045" s="84"/>
      <c r="AX2045" s="84"/>
      <c r="AY2045" s="84"/>
      <c r="AZ2045" s="84"/>
      <c r="BA2045" s="84"/>
      <c r="BB2045" s="84"/>
      <c r="BC2045" s="84"/>
      <c r="BD2045" s="84"/>
      <c r="BE2045" s="86"/>
      <c r="BF2045" s="86"/>
      <c r="BG2045" s="86"/>
      <c r="BH2045" s="86"/>
      <c r="BI2045" s="86"/>
      <c r="BJ2045" s="86"/>
      <c r="BK2045" s="86"/>
      <c r="BL2045" s="86"/>
      <c r="BM2045" s="86"/>
      <c r="BN2045" s="86"/>
      <c r="BO2045" s="86"/>
      <c r="BP2045" s="86"/>
      <c r="BQ2045" s="86"/>
      <c r="BR2045" s="86"/>
      <c r="BS2045" s="86"/>
      <c r="BT2045" s="86"/>
      <c r="BU2045" s="86"/>
      <c r="BV2045" s="86"/>
      <c r="BW2045" s="86"/>
      <c r="BX2045" s="86"/>
      <c r="BY2045" s="86"/>
    </row>
    <row r="2046" spans="36:77" s="73" customFormat="1" ht="12.75" hidden="1">
      <c r="AJ2046" s="437"/>
      <c r="AK2046" s="437"/>
      <c r="AL2046" s="437"/>
      <c r="AM2046" s="437"/>
      <c r="AN2046" s="437"/>
      <c r="AO2046" s="437"/>
      <c r="AP2046" s="437"/>
      <c r="AQ2046" s="437"/>
      <c r="AR2046" s="84"/>
      <c r="AS2046" s="84"/>
      <c r="AT2046" s="84"/>
      <c r="AU2046" s="84"/>
      <c r="AV2046" s="84"/>
      <c r="AW2046" s="84"/>
      <c r="AX2046" s="84"/>
      <c r="AY2046" s="84"/>
      <c r="AZ2046" s="84"/>
      <c r="BA2046" s="84"/>
      <c r="BB2046" s="84"/>
      <c r="BC2046" s="84"/>
      <c r="BD2046" s="84"/>
      <c r="BE2046" s="86"/>
      <c r="BF2046" s="86"/>
      <c r="BG2046" s="86"/>
      <c r="BH2046" s="86"/>
      <c r="BI2046" s="86"/>
      <c r="BJ2046" s="86"/>
      <c r="BK2046" s="86"/>
      <c r="BL2046" s="86"/>
      <c r="BM2046" s="86"/>
      <c r="BN2046" s="86"/>
      <c r="BO2046" s="86"/>
      <c r="BP2046" s="86"/>
      <c r="BQ2046" s="86"/>
      <c r="BR2046" s="86"/>
      <c r="BS2046" s="86"/>
      <c r="BT2046" s="86"/>
      <c r="BU2046" s="86"/>
      <c r="BV2046" s="86"/>
      <c r="BW2046" s="86"/>
      <c r="BX2046" s="86"/>
      <c r="BY2046" s="86"/>
    </row>
    <row r="2047" spans="36:77" s="73" customFormat="1" ht="12.75" hidden="1">
      <c r="AJ2047" s="437"/>
      <c r="AK2047" s="437"/>
      <c r="AL2047" s="437"/>
      <c r="AM2047" s="437"/>
      <c r="AN2047" s="437"/>
      <c r="AO2047" s="437"/>
      <c r="AP2047" s="437"/>
      <c r="AQ2047" s="437"/>
      <c r="AR2047" s="84"/>
      <c r="AS2047" s="84"/>
      <c r="AT2047" s="84"/>
      <c r="AU2047" s="84"/>
      <c r="AV2047" s="84"/>
      <c r="AW2047" s="84"/>
      <c r="AX2047" s="84"/>
      <c r="AY2047" s="84"/>
      <c r="AZ2047" s="84"/>
      <c r="BA2047" s="84"/>
      <c r="BB2047" s="84"/>
      <c r="BC2047" s="84"/>
      <c r="BD2047" s="84"/>
      <c r="BE2047" s="86"/>
      <c r="BF2047" s="86"/>
      <c r="BG2047" s="86"/>
      <c r="BH2047" s="86"/>
      <c r="BI2047" s="86"/>
      <c r="BJ2047" s="86"/>
      <c r="BK2047" s="86"/>
      <c r="BL2047" s="86"/>
      <c r="BM2047" s="86"/>
      <c r="BN2047" s="86"/>
      <c r="BO2047" s="86"/>
      <c r="BP2047" s="86"/>
      <c r="BQ2047" s="86"/>
      <c r="BR2047" s="86"/>
      <c r="BS2047" s="86"/>
      <c r="BT2047" s="86"/>
      <c r="BU2047" s="86"/>
      <c r="BV2047" s="86"/>
      <c r="BW2047" s="86"/>
      <c r="BX2047" s="86"/>
      <c r="BY2047" s="86"/>
    </row>
    <row r="2048" spans="36:77" s="73" customFormat="1" ht="12.75" hidden="1">
      <c r="AJ2048" s="437"/>
      <c r="AK2048" s="437"/>
      <c r="AL2048" s="437"/>
      <c r="AM2048" s="437"/>
      <c r="AN2048" s="437"/>
      <c r="AO2048" s="437"/>
      <c r="AP2048" s="437"/>
      <c r="AQ2048" s="437"/>
      <c r="AR2048" s="84"/>
      <c r="AS2048" s="84"/>
      <c r="AT2048" s="84"/>
      <c r="AU2048" s="84"/>
      <c r="AV2048" s="84"/>
      <c r="AW2048" s="84"/>
      <c r="AX2048" s="84"/>
      <c r="AY2048" s="84"/>
      <c r="AZ2048" s="84"/>
      <c r="BA2048" s="84"/>
      <c r="BB2048" s="84"/>
      <c r="BC2048" s="84"/>
      <c r="BD2048" s="84"/>
      <c r="BE2048" s="86"/>
      <c r="BF2048" s="86"/>
      <c r="BG2048" s="86"/>
      <c r="BH2048" s="86"/>
      <c r="BI2048" s="86"/>
      <c r="BJ2048" s="86"/>
      <c r="BK2048" s="86"/>
      <c r="BL2048" s="86"/>
      <c r="BM2048" s="86"/>
      <c r="BN2048" s="86"/>
      <c r="BO2048" s="86"/>
      <c r="BP2048" s="86"/>
      <c r="BQ2048" s="86"/>
      <c r="BR2048" s="86"/>
      <c r="BS2048" s="86"/>
      <c r="BT2048" s="86"/>
      <c r="BU2048" s="86"/>
      <c r="BV2048" s="86"/>
      <c r="BW2048" s="86"/>
      <c r="BX2048" s="86"/>
      <c r="BY2048" s="86"/>
    </row>
    <row r="2049" spans="36:77" s="73" customFormat="1" ht="12.75" hidden="1">
      <c r="AJ2049" s="437"/>
      <c r="AK2049" s="437"/>
      <c r="AL2049" s="437"/>
      <c r="AM2049" s="437"/>
      <c r="AN2049" s="437"/>
      <c r="AO2049" s="437"/>
      <c r="AP2049" s="437"/>
      <c r="AQ2049" s="437"/>
      <c r="AR2049" s="84"/>
      <c r="AS2049" s="84"/>
      <c r="AT2049" s="84"/>
      <c r="AU2049" s="84"/>
      <c r="AV2049" s="84"/>
      <c r="AW2049" s="84"/>
      <c r="AX2049" s="84"/>
      <c r="AY2049" s="84"/>
      <c r="AZ2049" s="84"/>
      <c r="BA2049" s="84"/>
      <c r="BB2049" s="84"/>
      <c r="BC2049" s="84"/>
      <c r="BD2049" s="84"/>
      <c r="BE2049" s="86"/>
      <c r="BF2049" s="86"/>
      <c r="BG2049" s="86"/>
      <c r="BH2049" s="86"/>
      <c r="BI2049" s="86"/>
      <c r="BJ2049" s="86"/>
      <c r="BK2049" s="86"/>
      <c r="BL2049" s="86"/>
      <c r="BM2049" s="86"/>
      <c r="BN2049" s="86"/>
      <c r="BO2049" s="86"/>
      <c r="BP2049" s="86"/>
      <c r="BQ2049" s="86"/>
      <c r="BR2049" s="86"/>
      <c r="BS2049" s="86"/>
      <c r="BT2049" s="86"/>
      <c r="BU2049" s="86"/>
      <c r="BV2049" s="86"/>
      <c r="BW2049" s="86"/>
      <c r="BX2049" s="86"/>
      <c r="BY2049" s="86"/>
    </row>
    <row r="2050" spans="36:77" s="73" customFormat="1" ht="12.75" hidden="1">
      <c r="AJ2050" s="437"/>
      <c r="AK2050" s="437"/>
      <c r="AL2050" s="437"/>
      <c r="AM2050" s="437"/>
      <c r="AN2050" s="437"/>
      <c r="AO2050" s="437"/>
      <c r="AP2050" s="437"/>
      <c r="AQ2050" s="437"/>
      <c r="AR2050" s="84"/>
      <c r="AS2050" s="84"/>
      <c r="AT2050" s="84"/>
      <c r="AU2050" s="84"/>
      <c r="AV2050" s="84"/>
      <c r="AW2050" s="84"/>
      <c r="AX2050" s="84"/>
      <c r="AY2050" s="84"/>
      <c r="AZ2050" s="84"/>
      <c r="BA2050" s="84"/>
      <c r="BB2050" s="84"/>
      <c r="BC2050" s="84"/>
      <c r="BD2050" s="84"/>
      <c r="BE2050" s="86"/>
      <c r="BF2050" s="86"/>
      <c r="BG2050" s="86"/>
      <c r="BH2050" s="86"/>
      <c r="BI2050" s="86"/>
      <c r="BJ2050" s="86"/>
      <c r="BK2050" s="86"/>
      <c r="BL2050" s="86"/>
      <c r="BM2050" s="86"/>
      <c r="BN2050" s="86"/>
      <c r="BO2050" s="86"/>
      <c r="BP2050" s="86"/>
      <c r="BQ2050" s="86"/>
      <c r="BR2050" s="86"/>
      <c r="BS2050" s="86"/>
      <c r="BT2050" s="86"/>
      <c r="BU2050" s="86"/>
      <c r="BV2050" s="86"/>
      <c r="BW2050" s="86"/>
      <c r="BX2050" s="86"/>
      <c r="BY2050" s="86"/>
    </row>
    <row r="2051" spans="36:77" s="73" customFormat="1" ht="12.75" hidden="1">
      <c r="AJ2051" s="437"/>
      <c r="AK2051" s="437"/>
      <c r="AL2051" s="437"/>
      <c r="AM2051" s="437"/>
      <c r="AN2051" s="437"/>
      <c r="AO2051" s="437"/>
      <c r="AP2051" s="437"/>
      <c r="AQ2051" s="437"/>
      <c r="AR2051" s="84"/>
      <c r="AS2051" s="84"/>
      <c r="AT2051" s="84"/>
      <c r="AU2051" s="84"/>
      <c r="AV2051" s="84"/>
      <c r="AW2051" s="84"/>
      <c r="AX2051" s="84"/>
      <c r="AY2051" s="84"/>
      <c r="AZ2051" s="84"/>
      <c r="BA2051" s="84"/>
      <c r="BB2051" s="84"/>
      <c r="BC2051" s="84"/>
      <c r="BD2051" s="84"/>
      <c r="BE2051" s="86"/>
      <c r="BF2051" s="86"/>
      <c r="BG2051" s="86"/>
      <c r="BH2051" s="86"/>
      <c r="BI2051" s="86"/>
      <c r="BJ2051" s="86"/>
      <c r="BK2051" s="86"/>
      <c r="BL2051" s="86"/>
      <c r="BM2051" s="86"/>
      <c r="BN2051" s="86"/>
      <c r="BO2051" s="86"/>
      <c r="BP2051" s="86"/>
      <c r="BQ2051" s="86"/>
      <c r="BR2051" s="86"/>
      <c r="BS2051" s="86"/>
      <c r="BT2051" s="86"/>
      <c r="BU2051" s="86"/>
      <c r="BV2051" s="86"/>
      <c r="BW2051" s="86"/>
      <c r="BX2051" s="86"/>
      <c r="BY2051" s="86"/>
    </row>
    <row r="2052" spans="36:77" s="73" customFormat="1" ht="12.75" hidden="1">
      <c r="AJ2052" s="437"/>
      <c r="AK2052" s="437"/>
      <c r="AL2052" s="437"/>
      <c r="AM2052" s="437"/>
      <c r="AN2052" s="437"/>
      <c r="AO2052" s="437"/>
      <c r="AP2052" s="437"/>
      <c r="AQ2052" s="437"/>
      <c r="AR2052" s="84"/>
      <c r="AS2052" s="84"/>
      <c r="AT2052" s="84"/>
      <c r="AU2052" s="84"/>
      <c r="AV2052" s="84"/>
      <c r="AW2052" s="84"/>
      <c r="AX2052" s="84"/>
      <c r="AY2052" s="84"/>
      <c r="AZ2052" s="84"/>
      <c r="BA2052" s="84"/>
      <c r="BB2052" s="84"/>
      <c r="BC2052" s="84"/>
      <c r="BD2052" s="84"/>
      <c r="BE2052" s="86"/>
      <c r="BF2052" s="86"/>
      <c r="BG2052" s="86"/>
      <c r="BH2052" s="86"/>
      <c r="BI2052" s="86"/>
      <c r="BJ2052" s="86"/>
      <c r="BK2052" s="86"/>
      <c r="BL2052" s="86"/>
      <c r="BM2052" s="86"/>
      <c r="BN2052" s="86"/>
      <c r="BO2052" s="86"/>
      <c r="BP2052" s="86"/>
      <c r="BQ2052" s="86"/>
      <c r="BR2052" s="86"/>
      <c r="BS2052" s="86"/>
      <c r="BT2052" s="86"/>
      <c r="BU2052" s="86"/>
      <c r="BV2052" s="86"/>
      <c r="BW2052" s="86"/>
      <c r="BX2052" s="86"/>
      <c r="BY2052" s="86"/>
    </row>
    <row r="2053" spans="36:77" s="73" customFormat="1" ht="12.75" hidden="1">
      <c r="AJ2053" s="437"/>
      <c r="AK2053" s="437"/>
      <c r="AL2053" s="437"/>
      <c r="AM2053" s="437"/>
      <c r="AN2053" s="437"/>
      <c r="AO2053" s="437"/>
      <c r="AP2053" s="437"/>
      <c r="AQ2053" s="437"/>
      <c r="AR2053" s="84"/>
      <c r="AS2053" s="84"/>
      <c r="AT2053" s="84"/>
      <c r="AU2053" s="84"/>
      <c r="AV2053" s="84"/>
      <c r="AW2053" s="84"/>
      <c r="AX2053" s="84"/>
      <c r="AY2053" s="84"/>
      <c r="AZ2053" s="84"/>
      <c r="BA2053" s="84"/>
      <c r="BB2053" s="84"/>
      <c r="BC2053" s="84"/>
      <c r="BD2053" s="84"/>
      <c r="BE2053" s="86"/>
      <c r="BF2053" s="86"/>
      <c r="BG2053" s="86"/>
      <c r="BH2053" s="86"/>
      <c r="BI2053" s="86"/>
      <c r="BJ2053" s="86"/>
      <c r="BK2053" s="86"/>
      <c r="BL2053" s="86"/>
      <c r="BM2053" s="86"/>
      <c r="BN2053" s="86"/>
      <c r="BO2053" s="86"/>
      <c r="BP2053" s="86"/>
      <c r="BQ2053" s="86"/>
      <c r="BR2053" s="86"/>
      <c r="BS2053" s="86"/>
      <c r="BT2053" s="86"/>
      <c r="BU2053" s="86"/>
      <c r="BV2053" s="86"/>
      <c r="BW2053" s="86"/>
      <c r="BX2053" s="86"/>
      <c r="BY2053" s="86"/>
    </row>
    <row r="2054" spans="36:77" s="73" customFormat="1" ht="12.75" hidden="1">
      <c r="AJ2054" s="437"/>
      <c r="AK2054" s="437"/>
      <c r="AL2054" s="437"/>
      <c r="AM2054" s="437"/>
      <c r="AN2054" s="437"/>
      <c r="AO2054" s="437"/>
      <c r="AP2054" s="437"/>
      <c r="AQ2054" s="437"/>
      <c r="AR2054" s="84"/>
      <c r="AS2054" s="84"/>
      <c r="AT2054" s="84"/>
      <c r="AU2054" s="84"/>
      <c r="AV2054" s="84"/>
      <c r="AW2054" s="84"/>
      <c r="AX2054" s="84"/>
      <c r="AY2054" s="84"/>
      <c r="AZ2054" s="84"/>
      <c r="BA2054" s="84"/>
      <c r="BB2054" s="84"/>
      <c r="BC2054" s="84"/>
      <c r="BD2054" s="84"/>
      <c r="BE2054" s="86"/>
      <c r="BF2054" s="86"/>
      <c r="BG2054" s="86"/>
      <c r="BH2054" s="86"/>
      <c r="BI2054" s="86"/>
      <c r="BJ2054" s="86"/>
      <c r="BK2054" s="86"/>
      <c r="BL2054" s="86"/>
      <c r="BM2054" s="86"/>
      <c r="BN2054" s="86"/>
      <c r="BO2054" s="86"/>
      <c r="BP2054" s="86"/>
      <c r="BQ2054" s="86"/>
      <c r="BR2054" s="86"/>
      <c r="BS2054" s="86"/>
      <c r="BT2054" s="86"/>
      <c r="BU2054" s="86"/>
      <c r="BV2054" s="86"/>
      <c r="BW2054" s="86"/>
      <c r="BX2054" s="86"/>
      <c r="BY2054" s="86"/>
    </row>
    <row r="2055" spans="36:77" s="73" customFormat="1" ht="12.75" hidden="1">
      <c r="AJ2055" s="437"/>
      <c r="AK2055" s="437"/>
      <c r="AL2055" s="437"/>
      <c r="AM2055" s="437"/>
      <c r="AN2055" s="437"/>
      <c r="AO2055" s="437"/>
      <c r="AP2055" s="437"/>
      <c r="AQ2055" s="437"/>
      <c r="AR2055" s="84"/>
      <c r="AS2055" s="84"/>
      <c r="AT2055" s="84"/>
      <c r="AU2055" s="84"/>
      <c r="AV2055" s="84"/>
      <c r="AW2055" s="84"/>
      <c r="AX2055" s="84"/>
      <c r="AY2055" s="84"/>
      <c r="AZ2055" s="84"/>
      <c r="BA2055" s="84"/>
      <c r="BB2055" s="84"/>
      <c r="BC2055" s="84"/>
      <c r="BD2055" s="84"/>
      <c r="BE2055" s="86"/>
      <c r="BF2055" s="86"/>
      <c r="BG2055" s="86"/>
      <c r="BH2055" s="86"/>
      <c r="BI2055" s="86"/>
      <c r="BJ2055" s="86"/>
      <c r="BK2055" s="86"/>
      <c r="BL2055" s="86"/>
      <c r="BM2055" s="86"/>
      <c r="BN2055" s="86"/>
      <c r="BO2055" s="86"/>
      <c r="BP2055" s="86"/>
      <c r="BQ2055" s="86"/>
      <c r="BR2055" s="86"/>
      <c r="BS2055" s="86"/>
      <c r="BT2055" s="86"/>
      <c r="BU2055" s="86"/>
      <c r="BV2055" s="86"/>
      <c r="BW2055" s="86"/>
      <c r="BX2055" s="86"/>
      <c r="BY2055" s="86"/>
    </row>
    <row r="2056" spans="36:77" s="73" customFormat="1" ht="12.75" hidden="1">
      <c r="AJ2056" s="437"/>
      <c r="AK2056" s="437"/>
      <c r="AL2056" s="437"/>
      <c r="AM2056" s="437"/>
      <c r="AN2056" s="437"/>
      <c r="AO2056" s="437"/>
      <c r="AP2056" s="437"/>
      <c r="AQ2056" s="437"/>
      <c r="AR2056" s="84"/>
      <c r="AS2056" s="84"/>
      <c r="AT2056" s="84"/>
      <c r="AU2056" s="84"/>
      <c r="AV2056" s="84"/>
      <c r="AW2056" s="84"/>
      <c r="AX2056" s="84"/>
      <c r="AY2056" s="84"/>
      <c r="AZ2056" s="84"/>
      <c r="BA2056" s="84"/>
      <c r="BB2056" s="84"/>
      <c r="BC2056" s="84"/>
      <c r="BD2056" s="84"/>
      <c r="BE2056" s="86"/>
      <c r="BF2056" s="86"/>
      <c r="BG2056" s="86"/>
      <c r="BH2056" s="86"/>
      <c r="BI2056" s="86"/>
      <c r="BJ2056" s="86"/>
      <c r="BK2056" s="86"/>
      <c r="BL2056" s="86"/>
      <c r="BM2056" s="86"/>
      <c r="BN2056" s="86"/>
      <c r="BO2056" s="86"/>
      <c r="BP2056" s="86"/>
      <c r="BQ2056" s="86"/>
      <c r="BR2056" s="86"/>
      <c r="BS2056" s="86"/>
      <c r="BT2056" s="86"/>
      <c r="BU2056" s="86"/>
      <c r="BV2056" s="86"/>
      <c r="BW2056" s="86"/>
      <c r="BX2056" s="86"/>
      <c r="BY2056" s="86"/>
    </row>
    <row r="2057" spans="36:77" s="73" customFormat="1" ht="12.75" hidden="1">
      <c r="AJ2057" s="437"/>
      <c r="AK2057" s="437"/>
      <c r="AL2057" s="437"/>
      <c r="AM2057" s="437"/>
      <c r="AN2057" s="437"/>
      <c r="AO2057" s="437"/>
      <c r="AP2057" s="437"/>
      <c r="AQ2057" s="437"/>
      <c r="AR2057" s="84"/>
      <c r="AS2057" s="84"/>
      <c r="AT2057" s="84"/>
      <c r="AU2057" s="84"/>
      <c r="AV2057" s="84"/>
      <c r="AW2057" s="84"/>
      <c r="AX2057" s="84"/>
      <c r="AY2057" s="84"/>
      <c r="AZ2057" s="84"/>
      <c r="BA2057" s="84"/>
      <c r="BB2057" s="84"/>
      <c r="BC2057" s="84"/>
      <c r="BD2057" s="84"/>
      <c r="BE2057" s="86"/>
      <c r="BF2057" s="86"/>
      <c r="BG2057" s="86"/>
      <c r="BH2057" s="86"/>
      <c r="BI2057" s="86"/>
      <c r="BJ2057" s="86"/>
      <c r="BK2057" s="86"/>
      <c r="BL2057" s="86"/>
      <c r="BM2057" s="86"/>
      <c r="BN2057" s="86"/>
      <c r="BO2057" s="86"/>
      <c r="BP2057" s="86"/>
      <c r="BQ2057" s="86"/>
      <c r="BR2057" s="86"/>
      <c r="BS2057" s="86"/>
      <c r="BT2057" s="86"/>
      <c r="BU2057" s="86"/>
      <c r="BV2057" s="86"/>
      <c r="BW2057" s="86"/>
      <c r="BX2057" s="86"/>
      <c r="BY2057" s="86"/>
    </row>
    <row r="2058" spans="36:77" s="73" customFormat="1" ht="12.75" hidden="1">
      <c r="AJ2058" s="437"/>
      <c r="AK2058" s="437"/>
      <c r="AL2058" s="437"/>
      <c r="AM2058" s="437"/>
      <c r="AN2058" s="437"/>
      <c r="AO2058" s="437"/>
      <c r="AP2058" s="437"/>
      <c r="AQ2058" s="437"/>
      <c r="AR2058" s="84"/>
      <c r="AS2058" s="84"/>
      <c r="AT2058" s="84"/>
      <c r="AU2058" s="84"/>
      <c r="AV2058" s="84"/>
      <c r="AW2058" s="84"/>
      <c r="AX2058" s="84"/>
      <c r="AY2058" s="84"/>
      <c r="AZ2058" s="84"/>
      <c r="BA2058" s="84"/>
      <c r="BB2058" s="84"/>
      <c r="BC2058" s="84"/>
      <c r="BD2058" s="84"/>
      <c r="BE2058" s="86"/>
      <c r="BF2058" s="86"/>
      <c r="BG2058" s="86"/>
      <c r="BH2058" s="86"/>
      <c r="BI2058" s="86"/>
      <c r="BJ2058" s="86"/>
      <c r="BK2058" s="86"/>
      <c r="BL2058" s="86"/>
      <c r="BM2058" s="86"/>
      <c r="BN2058" s="86"/>
      <c r="BO2058" s="86"/>
      <c r="BP2058" s="86"/>
      <c r="BQ2058" s="86"/>
      <c r="BR2058" s="86"/>
      <c r="BS2058" s="86"/>
      <c r="BT2058" s="86"/>
      <c r="BU2058" s="86"/>
      <c r="BV2058" s="86"/>
      <c r="BW2058" s="86"/>
      <c r="BX2058" s="86"/>
      <c r="BY2058" s="86"/>
    </row>
    <row r="2059" spans="36:77" s="73" customFormat="1" ht="12.75" hidden="1">
      <c r="AJ2059" s="437"/>
      <c r="AK2059" s="437"/>
      <c r="AL2059" s="437"/>
      <c r="AM2059" s="437"/>
      <c r="AN2059" s="437"/>
      <c r="AO2059" s="437"/>
      <c r="AP2059" s="437"/>
      <c r="AQ2059" s="437"/>
      <c r="AR2059" s="84"/>
      <c r="AS2059" s="84"/>
      <c r="AT2059" s="84"/>
      <c r="AU2059" s="84"/>
      <c r="AV2059" s="84"/>
      <c r="AW2059" s="84"/>
      <c r="AX2059" s="84"/>
      <c r="AY2059" s="84"/>
      <c r="AZ2059" s="84"/>
      <c r="BA2059" s="84"/>
      <c r="BB2059" s="84"/>
      <c r="BC2059" s="84"/>
      <c r="BD2059" s="84"/>
      <c r="BE2059" s="86"/>
      <c r="BF2059" s="86"/>
      <c r="BG2059" s="86"/>
      <c r="BH2059" s="86"/>
      <c r="BI2059" s="86"/>
      <c r="BJ2059" s="86"/>
      <c r="BK2059" s="86"/>
      <c r="BL2059" s="86"/>
      <c r="BM2059" s="86"/>
      <c r="BN2059" s="86"/>
      <c r="BO2059" s="86"/>
      <c r="BP2059" s="86"/>
      <c r="BQ2059" s="86"/>
      <c r="BR2059" s="86"/>
      <c r="BS2059" s="86"/>
      <c r="BT2059" s="86"/>
      <c r="BU2059" s="86"/>
      <c r="BV2059" s="86"/>
      <c r="BW2059" s="86"/>
      <c r="BX2059" s="86"/>
      <c r="BY2059" s="86"/>
    </row>
    <row r="2060" spans="36:77" s="73" customFormat="1" ht="12.75" hidden="1">
      <c r="AJ2060" s="437"/>
      <c r="AK2060" s="437"/>
      <c r="AL2060" s="437"/>
      <c r="AM2060" s="437"/>
      <c r="AN2060" s="437"/>
      <c r="AO2060" s="437"/>
      <c r="AP2060" s="437"/>
      <c r="AQ2060" s="437"/>
      <c r="AR2060" s="84"/>
      <c r="AS2060" s="84"/>
      <c r="AT2060" s="84"/>
      <c r="AU2060" s="84"/>
      <c r="AV2060" s="84"/>
      <c r="AW2060" s="84"/>
      <c r="AX2060" s="84"/>
      <c r="AY2060" s="84"/>
      <c r="AZ2060" s="84"/>
      <c r="BA2060" s="84"/>
      <c r="BB2060" s="84"/>
      <c r="BC2060" s="84"/>
      <c r="BD2060" s="84"/>
      <c r="BE2060" s="86"/>
      <c r="BF2060" s="86"/>
      <c r="BG2060" s="86"/>
      <c r="BH2060" s="86"/>
      <c r="BI2060" s="86"/>
      <c r="BJ2060" s="86"/>
      <c r="BK2060" s="86"/>
      <c r="BL2060" s="86"/>
      <c r="BM2060" s="86"/>
      <c r="BN2060" s="86"/>
      <c r="BO2060" s="86"/>
      <c r="BP2060" s="86"/>
      <c r="BQ2060" s="86"/>
      <c r="BR2060" s="86"/>
      <c r="BS2060" s="86"/>
      <c r="BT2060" s="86"/>
      <c r="BU2060" s="86"/>
      <c r="BV2060" s="86"/>
      <c r="BW2060" s="86"/>
      <c r="BX2060" s="86"/>
      <c r="BY2060" s="86"/>
    </row>
    <row r="2061" spans="36:77" s="73" customFormat="1" ht="12.75" hidden="1">
      <c r="AJ2061" s="437"/>
      <c r="AK2061" s="437"/>
      <c r="AL2061" s="437"/>
      <c r="AM2061" s="437"/>
      <c r="AN2061" s="437"/>
      <c r="AO2061" s="437"/>
      <c r="AP2061" s="437"/>
      <c r="AQ2061" s="437"/>
      <c r="AR2061" s="84"/>
      <c r="AS2061" s="84"/>
      <c r="AT2061" s="84"/>
      <c r="AU2061" s="84"/>
      <c r="AV2061" s="84"/>
      <c r="AW2061" s="84"/>
      <c r="AX2061" s="84"/>
      <c r="AY2061" s="84"/>
      <c r="AZ2061" s="84"/>
      <c r="BA2061" s="84"/>
      <c r="BB2061" s="84"/>
      <c r="BC2061" s="84"/>
      <c r="BD2061" s="84"/>
      <c r="BE2061" s="86"/>
      <c r="BF2061" s="86"/>
      <c r="BG2061" s="86"/>
      <c r="BH2061" s="86"/>
      <c r="BI2061" s="86"/>
      <c r="BJ2061" s="86"/>
      <c r="BK2061" s="86"/>
      <c r="BL2061" s="86"/>
      <c r="BM2061" s="86"/>
      <c r="BN2061" s="86"/>
      <c r="BO2061" s="86"/>
      <c r="BP2061" s="86"/>
      <c r="BQ2061" s="86"/>
      <c r="BR2061" s="86"/>
      <c r="BS2061" s="86"/>
      <c r="BT2061" s="86"/>
      <c r="BU2061" s="86"/>
      <c r="BV2061" s="86"/>
      <c r="BW2061" s="86"/>
      <c r="BX2061" s="86"/>
      <c r="BY2061" s="86"/>
    </row>
    <row r="2062" spans="36:77" s="73" customFormat="1" ht="12.75" hidden="1">
      <c r="AJ2062" s="437"/>
      <c r="AK2062" s="437"/>
      <c r="AL2062" s="437"/>
      <c r="AM2062" s="437"/>
      <c r="AN2062" s="437"/>
      <c r="AO2062" s="437"/>
      <c r="AP2062" s="437"/>
      <c r="AQ2062" s="437"/>
      <c r="AR2062" s="84"/>
      <c r="AS2062" s="84"/>
      <c r="AT2062" s="84"/>
      <c r="AU2062" s="84"/>
      <c r="AV2062" s="84"/>
      <c r="AW2062" s="84"/>
      <c r="AX2062" s="84"/>
      <c r="AY2062" s="84"/>
      <c r="AZ2062" s="84"/>
      <c r="BA2062" s="84"/>
      <c r="BB2062" s="84"/>
      <c r="BC2062" s="84"/>
      <c r="BD2062" s="84"/>
      <c r="BE2062" s="86"/>
      <c r="BF2062" s="86"/>
      <c r="BG2062" s="86"/>
      <c r="BH2062" s="86"/>
      <c r="BI2062" s="86"/>
      <c r="BJ2062" s="86"/>
      <c r="BK2062" s="86"/>
      <c r="BL2062" s="86"/>
      <c r="BM2062" s="86"/>
      <c r="BN2062" s="86"/>
      <c r="BO2062" s="86"/>
      <c r="BP2062" s="86"/>
      <c r="BQ2062" s="86"/>
      <c r="BR2062" s="86"/>
      <c r="BS2062" s="86"/>
      <c r="BT2062" s="86"/>
      <c r="BU2062" s="86"/>
      <c r="BV2062" s="86"/>
      <c r="BW2062" s="86"/>
      <c r="BX2062" s="86"/>
      <c r="BY2062" s="86"/>
    </row>
    <row r="2063" spans="36:77" s="73" customFormat="1" ht="12.75" hidden="1">
      <c r="AJ2063" s="437"/>
      <c r="AK2063" s="437"/>
      <c r="AL2063" s="437"/>
      <c r="AM2063" s="437"/>
      <c r="AN2063" s="437"/>
      <c r="AO2063" s="437"/>
      <c r="AP2063" s="437"/>
      <c r="AQ2063" s="437"/>
      <c r="AR2063" s="84"/>
      <c r="AS2063" s="84"/>
      <c r="AT2063" s="84"/>
      <c r="AU2063" s="84"/>
      <c r="AV2063" s="84"/>
      <c r="AW2063" s="84"/>
      <c r="AX2063" s="84"/>
      <c r="AY2063" s="84"/>
      <c r="AZ2063" s="84"/>
      <c r="BA2063" s="84"/>
      <c r="BB2063" s="84"/>
      <c r="BC2063" s="84"/>
      <c r="BD2063" s="84"/>
      <c r="BE2063" s="86"/>
      <c r="BF2063" s="86"/>
      <c r="BG2063" s="86"/>
      <c r="BH2063" s="86"/>
      <c r="BI2063" s="86"/>
      <c r="BJ2063" s="86"/>
      <c r="BK2063" s="86"/>
      <c r="BL2063" s="86"/>
      <c r="BM2063" s="86"/>
      <c r="BN2063" s="86"/>
      <c r="BO2063" s="86"/>
      <c r="BP2063" s="86"/>
      <c r="BQ2063" s="86"/>
      <c r="BR2063" s="86"/>
      <c r="BS2063" s="86"/>
      <c r="BT2063" s="86"/>
      <c r="BU2063" s="86"/>
      <c r="BV2063" s="86"/>
      <c r="BW2063" s="86"/>
      <c r="BX2063" s="86"/>
      <c r="BY2063" s="86"/>
    </row>
    <row r="2064" spans="36:77" s="73" customFormat="1" ht="12.75" hidden="1">
      <c r="AJ2064" s="437"/>
      <c r="AK2064" s="437"/>
      <c r="AL2064" s="437"/>
      <c r="AM2064" s="437"/>
      <c r="AN2064" s="437"/>
      <c r="AO2064" s="437"/>
      <c r="AP2064" s="437"/>
      <c r="AQ2064" s="437"/>
      <c r="AR2064" s="84"/>
      <c r="AS2064" s="84"/>
      <c r="AT2064" s="84"/>
      <c r="AU2064" s="84"/>
      <c r="AV2064" s="84"/>
      <c r="AW2064" s="84"/>
      <c r="AX2064" s="84"/>
      <c r="AY2064" s="84"/>
      <c r="AZ2064" s="84"/>
      <c r="BA2064" s="84"/>
      <c r="BB2064" s="84"/>
      <c r="BC2064" s="84"/>
      <c r="BD2064" s="84"/>
      <c r="BE2064" s="86"/>
      <c r="BF2064" s="86"/>
      <c r="BG2064" s="86"/>
      <c r="BH2064" s="86"/>
      <c r="BI2064" s="86"/>
      <c r="BJ2064" s="86"/>
      <c r="BK2064" s="86"/>
      <c r="BL2064" s="86"/>
      <c r="BM2064" s="86"/>
      <c r="BN2064" s="86"/>
      <c r="BO2064" s="86"/>
      <c r="BP2064" s="86"/>
      <c r="BQ2064" s="86"/>
      <c r="BR2064" s="86"/>
      <c r="BS2064" s="86"/>
      <c r="BT2064" s="86"/>
      <c r="BU2064" s="86"/>
      <c r="BV2064" s="86"/>
      <c r="BW2064" s="86"/>
      <c r="BX2064" s="86"/>
      <c r="BY2064" s="86"/>
    </row>
    <row r="2065" spans="36:77" s="73" customFormat="1" ht="12.75" hidden="1">
      <c r="AJ2065" s="437"/>
      <c r="AK2065" s="437"/>
      <c r="AL2065" s="437"/>
      <c r="AM2065" s="437"/>
      <c r="AN2065" s="437"/>
      <c r="AO2065" s="437"/>
      <c r="AP2065" s="437"/>
      <c r="AQ2065" s="437"/>
      <c r="AR2065" s="84"/>
      <c r="AS2065" s="84"/>
      <c r="AT2065" s="84"/>
      <c r="AU2065" s="84"/>
      <c r="AV2065" s="84"/>
      <c r="AW2065" s="84"/>
      <c r="AX2065" s="84"/>
      <c r="AY2065" s="84"/>
      <c r="AZ2065" s="84"/>
      <c r="BA2065" s="84"/>
      <c r="BB2065" s="84"/>
      <c r="BC2065" s="84"/>
      <c r="BD2065" s="84"/>
      <c r="BE2065" s="86"/>
      <c r="BF2065" s="86"/>
      <c r="BG2065" s="86"/>
      <c r="BH2065" s="86"/>
      <c r="BI2065" s="86"/>
      <c r="BJ2065" s="86"/>
      <c r="BK2065" s="86"/>
      <c r="BL2065" s="86"/>
      <c r="BM2065" s="86"/>
      <c r="BN2065" s="86"/>
      <c r="BO2065" s="86"/>
      <c r="BP2065" s="86"/>
      <c r="BQ2065" s="86"/>
      <c r="BR2065" s="86"/>
      <c r="BS2065" s="86"/>
      <c r="BT2065" s="86"/>
      <c r="BU2065" s="86"/>
      <c r="BV2065" s="86"/>
      <c r="BW2065" s="86"/>
      <c r="BX2065" s="86"/>
      <c r="BY2065" s="86"/>
    </row>
    <row r="2066" spans="36:77" s="73" customFormat="1" ht="12.75" hidden="1">
      <c r="AJ2066" s="437"/>
      <c r="AK2066" s="437"/>
      <c r="AL2066" s="437"/>
      <c r="AM2066" s="437"/>
      <c r="AN2066" s="437"/>
      <c r="AO2066" s="437"/>
      <c r="AP2066" s="437"/>
      <c r="AQ2066" s="437"/>
      <c r="AR2066" s="84"/>
      <c r="AS2066" s="84"/>
      <c r="AT2066" s="84"/>
      <c r="AU2066" s="84"/>
      <c r="AV2066" s="84"/>
      <c r="AW2066" s="84"/>
      <c r="AX2066" s="84"/>
      <c r="AY2066" s="84"/>
      <c r="AZ2066" s="84"/>
      <c r="BA2066" s="84"/>
      <c r="BB2066" s="84"/>
      <c r="BC2066" s="84"/>
      <c r="BD2066" s="84"/>
      <c r="BE2066" s="86"/>
      <c r="BF2066" s="86"/>
      <c r="BG2066" s="86"/>
      <c r="BH2066" s="86"/>
      <c r="BI2066" s="86"/>
      <c r="BJ2066" s="86"/>
      <c r="BK2066" s="86"/>
      <c r="BL2066" s="86"/>
      <c r="BM2066" s="86"/>
      <c r="BN2066" s="86"/>
      <c r="BO2066" s="86"/>
      <c r="BP2066" s="86"/>
      <c r="BQ2066" s="86"/>
      <c r="BR2066" s="86"/>
      <c r="BS2066" s="86"/>
      <c r="BT2066" s="86"/>
      <c r="BU2066" s="86"/>
      <c r="BV2066" s="86"/>
      <c r="BW2066" s="86"/>
      <c r="BX2066" s="86"/>
      <c r="BY2066" s="86"/>
    </row>
    <row r="2067" spans="36:77" s="73" customFormat="1" ht="12.75" hidden="1">
      <c r="AJ2067" s="437"/>
      <c r="AK2067" s="437"/>
      <c r="AL2067" s="437"/>
      <c r="AM2067" s="437"/>
      <c r="AN2067" s="437"/>
      <c r="AO2067" s="437"/>
      <c r="AP2067" s="437"/>
      <c r="AQ2067" s="437"/>
      <c r="AR2067" s="84"/>
      <c r="AS2067" s="84"/>
      <c r="AT2067" s="84"/>
      <c r="AU2067" s="84"/>
      <c r="AV2067" s="84"/>
      <c r="AW2067" s="84"/>
      <c r="AX2067" s="84"/>
      <c r="AY2067" s="84"/>
      <c r="AZ2067" s="84"/>
      <c r="BA2067" s="84"/>
      <c r="BB2067" s="84"/>
      <c r="BC2067" s="84"/>
      <c r="BD2067" s="84"/>
      <c r="BE2067" s="86"/>
      <c r="BF2067" s="86"/>
      <c r="BG2067" s="86"/>
      <c r="BH2067" s="86"/>
      <c r="BI2067" s="86"/>
      <c r="BJ2067" s="86"/>
      <c r="BK2067" s="86"/>
      <c r="BL2067" s="86"/>
      <c r="BM2067" s="86"/>
      <c r="BN2067" s="86"/>
      <c r="BO2067" s="86"/>
      <c r="BP2067" s="86"/>
      <c r="BQ2067" s="86"/>
      <c r="BR2067" s="86"/>
      <c r="BS2067" s="86"/>
      <c r="BT2067" s="86"/>
      <c r="BU2067" s="86"/>
      <c r="BV2067" s="86"/>
      <c r="BW2067" s="86"/>
      <c r="BX2067" s="86"/>
      <c r="BY2067" s="86"/>
    </row>
    <row r="2068" spans="36:77" s="73" customFormat="1" ht="12.75" hidden="1">
      <c r="AJ2068" s="437"/>
      <c r="AK2068" s="437"/>
      <c r="AL2068" s="437"/>
      <c r="AM2068" s="437"/>
      <c r="AN2068" s="437"/>
      <c r="AO2068" s="437"/>
      <c r="AP2068" s="437"/>
      <c r="AQ2068" s="437"/>
      <c r="AR2068" s="84"/>
      <c r="AS2068" s="84"/>
      <c r="AT2068" s="84"/>
      <c r="AU2068" s="84"/>
      <c r="AV2068" s="84"/>
      <c r="AW2068" s="84"/>
      <c r="AX2068" s="84"/>
      <c r="AY2068" s="84"/>
      <c r="AZ2068" s="84"/>
      <c r="BA2068" s="84"/>
      <c r="BB2068" s="84"/>
      <c r="BC2068" s="84"/>
      <c r="BD2068" s="84"/>
      <c r="BE2068" s="86"/>
      <c r="BF2068" s="86"/>
      <c r="BG2068" s="86"/>
      <c r="BH2068" s="86"/>
      <c r="BI2068" s="86"/>
      <c r="BJ2068" s="86"/>
      <c r="BK2068" s="86"/>
      <c r="BL2068" s="86"/>
      <c r="BM2068" s="86"/>
      <c r="BN2068" s="86"/>
      <c r="BO2068" s="86"/>
      <c r="BP2068" s="86"/>
      <c r="BQ2068" s="86"/>
      <c r="BR2068" s="86"/>
      <c r="BS2068" s="86"/>
      <c r="BT2068" s="86"/>
      <c r="BU2068" s="86"/>
      <c r="BV2068" s="86"/>
      <c r="BW2068" s="86"/>
      <c r="BX2068" s="86"/>
      <c r="BY2068" s="86"/>
    </row>
    <row r="2069" spans="36:77" s="73" customFormat="1" ht="12.75" hidden="1">
      <c r="AJ2069" s="437"/>
      <c r="AK2069" s="437"/>
      <c r="AL2069" s="437"/>
      <c r="AM2069" s="437"/>
      <c r="AN2069" s="437"/>
      <c r="AO2069" s="437"/>
      <c r="AP2069" s="437"/>
      <c r="AQ2069" s="437"/>
      <c r="AR2069" s="84"/>
      <c r="AS2069" s="84"/>
      <c r="AT2069" s="84"/>
      <c r="AU2069" s="84"/>
      <c r="AV2069" s="84"/>
      <c r="AW2069" s="84"/>
      <c r="AX2069" s="84"/>
      <c r="AY2069" s="84"/>
      <c r="AZ2069" s="84"/>
      <c r="BA2069" s="84"/>
      <c r="BB2069" s="84"/>
      <c r="BC2069" s="84"/>
      <c r="BD2069" s="84"/>
      <c r="BE2069" s="86"/>
      <c r="BF2069" s="86"/>
      <c r="BG2069" s="86"/>
      <c r="BH2069" s="86"/>
      <c r="BI2069" s="86"/>
      <c r="BJ2069" s="86"/>
      <c r="BK2069" s="86"/>
      <c r="BL2069" s="86"/>
      <c r="BM2069" s="86"/>
      <c r="BN2069" s="86"/>
      <c r="BO2069" s="86"/>
      <c r="BP2069" s="86"/>
      <c r="BQ2069" s="86"/>
      <c r="BR2069" s="86"/>
      <c r="BS2069" s="86"/>
      <c r="BT2069" s="86"/>
      <c r="BU2069" s="86"/>
      <c r="BV2069" s="86"/>
      <c r="BW2069" s="86"/>
      <c r="BX2069" s="86"/>
      <c r="BY2069" s="86"/>
    </row>
    <row r="2070" spans="36:77" s="73" customFormat="1" ht="12.75" hidden="1">
      <c r="AJ2070" s="437"/>
      <c r="AK2070" s="437"/>
      <c r="AL2070" s="437"/>
      <c r="AM2070" s="437"/>
      <c r="AN2070" s="437"/>
      <c r="AO2070" s="437"/>
      <c r="AP2070" s="437"/>
      <c r="AQ2070" s="437"/>
      <c r="AR2070" s="84"/>
      <c r="AS2070" s="84"/>
      <c r="AT2070" s="84"/>
      <c r="AU2070" s="84"/>
      <c r="AV2070" s="84"/>
      <c r="AW2070" s="84"/>
      <c r="AX2070" s="84"/>
      <c r="AY2070" s="84"/>
      <c r="AZ2070" s="84"/>
      <c r="BA2070" s="84"/>
      <c r="BB2070" s="84"/>
      <c r="BC2070" s="84"/>
      <c r="BD2070" s="84"/>
      <c r="BE2070" s="86"/>
      <c r="BF2070" s="86"/>
      <c r="BG2070" s="86"/>
      <c r="BH2070" s="86"/>
      <c r="BI2070" s="86"/>
      <c r="BJ2070" s="86"/>
      <c r="BK2070" s="86"/>
      <c r="BL2070" s="86"/>
      <c r="BM2070" s="86"/>
      <c r="BN2070" s="86"/>
      <c r="BO2070" s="86"/>
      <c r="BP2070" s="86"/>
      <c r="BQ2070" s="86"/>
      <c r="BR2070" s="86"/>
      <c r="BS2070" s="86"/>
      <c r="BT2070" s="86"/>
      <c r="BU2070" s="86"/>
      <c r="BV2070" s="86"/>
      <c r="BW2070" s="86"/>
      <c r="BX2070" s="86"/>
      <c r="BY2070" s="86"/>
    </row>
    <row r="2071" spans="36:77" s="73" customFormat="1" ht="12.75" hidden="1">
      <c r="AJ2071" s="437"/>
      <c r="AK2071" s="437"/>
      <c r="AL2071" s="437"/>
      <c r="AM2071" s="437"/>
      <c r="AN2071" s="437"/>
      <c r="AO2071" s="437"/>
      <c r="AP2071" s="437"/>
      <c r="AQ2071" s="437"/>
      <c r="AR2071" s="84"/>
      <c r="AS2071" s="84"/>
      <c r="AT2071" s="84"/>
      <c r="AU2071" s="84"/>
      <c r="AV2071" s="84"/>
      <c r="AW2071" s="84"/>
      <c r="AX2071" s="84"/>
      <c r="AY2071" s="84"/>
      <c r="AZ2071" s="84"/>
      <c r="BA2071" s="84"/>
      <c r="BB2071" s="84"/>
      <c r="BC2071" s="84"/>
      <c r="BD2071" s="84"/>
      <c r="BE2071" s="86"/>
      <c r="BF2071" s="86"/>
      <c r="BG2071" s="86"/>
      <c r="BH2071" s="86"/>
      <c r="BI2071" s="86"/>
      <c r="BJ2071" s="86"/>
      <c r="BK2071" s="86"/>
      <c r="BL2071" s="86"/>
      <c r="BM2071" s="86"/>
      <c r="BN2071" s="86"/>
      <c r="BO2071" s="86"/>
      <c r="BP2071" s="86"/>
      <c r="BQ2071" s="86"/>
      <c r="BR2071" s="86"/>
      <c r="BS2071" s="86"/>
      <c r="BT2071" s="86"/>
      <c r="BU2071" s="86"/>
      <c r="BV2071" s="86"/>
      <c r="BW2071" s="86"/>
      <c r="BX2071" s="86"/>
      <c r="BY2071" s="86"/>
    </row>
    <row r="2072" spans="36:77" s="73" customFormat="1" ht="12.75" hidden="1">
      <c r="AJ2072" s="437"/>
      <c r="AK2072" s="437"/>
      <c r="AL2072" s="437"/>
      <c r="AM2072" s="437"/>
      <c r="AN2072" s="437"/>
      <c r="AO2072" s="437"/>
      <c r="AP2072" s="437"/>
      <c r="AQ2072" s="437"/>
      <c r="AR2072" s="84"/>
      <c r="AS2072" s="84"/>
      <c r="AT2072" s="84"/>
      <c r="AU2072" s="84"/>
      <c r="AV2072" s="84"/>
      <c r="AW2072" s="84"/>
      <c r="AX2072" s="84"/>
      <c r="AY2072" s="84"/>
      <c r="AZ2072" s="84"/>
      <c r="BA2072" s="84"/>
      <c r="BB2072" s="84"/>
      <c r="BC2072" s="84"/>
      <c r="BD2072" s="84"/>
      <c r="BE2072" s="86"/>
      <c r="BF2072" s="86"/>
      <c r="BG2072" s="86"/>
      <c r="BH2072" s="86"/>
      <c r="BI2072" s="86"/>
      <c r="BJ2072" s="86"/>
      <c r="BK2072" s="86"/>
      <c r="BL2072" s="86"/>
      <c r="BM2072" s="86"/>
      <c r="BN2072" s="86"/>
      <c r="BO2072" s="86"/>
      <c r="BP2072" s="86"/>
      <c r="BQ2072" s="86"/>
      <c r="BR2072" s="86"/>
      <c r="BS2072" s="86"/>
      <c r="BT2072" s="86"/>
      <c r="BU2072" s="86"/>
      <c r="BV2072" s="86"/>
      <c r="BW2072" s="86"/>
      <c r="BX2072" s="86"/>
      <c r="BY2072" s="86"/>
    </row>
    <row r="2073" spans="36:77" s="73" customFormat="1" ht="12.75" hidden="1">
      <c r="AJ2073" s="437"/>
      <c r="AK2073" s="437"/>
      <c r="AL2073" s="437"/>
      <c r="AM2073" s="437"/>
      <c r="AN2073" s="437"/>
      <c r="AO2073" s="437"/>
      <c r="AP2073" s="437"/>
      <c r="AQ2073" s="437"/>
      <c r="AR2073" s="84"/>
      <c r="AS2073" s="84"/>
      <c r="AT2073" s="84"/>
      <c r="AU2073" s="84"/>
      <c r="AV2073" s="84"/>
      <c r="AW2073" s="84"/>
      <c r="AX2073" s="84"/>
      <c r="AY2073" s="84"/>
      <c r="AZ2073" s="84"/>
      <c r="BA2073" s="84"/>
      <c r="BB2073" s="84"/>
      <c r="BC2073" s="84"/>
      <c r="BD2073" s="84"/>
      <c r="BE2073" s="86"/>
      <c r="BF2073" s="86"/>
      <c r="BG2073" s="86"/>
      <c r="BH2073" s="86"/>
      <c r="BI2073" s="86"/>
      <c r="BJ2073" s="86"/>
      <c r="BK2073" s="86"/>
      <c r="BL2073" s="86"/>
      <c r="BM2073" s="86"/>
      <c r="BN2073" s="86"/>
      <c r="BO2073" s="86"/>
      <c r="BP2073" s="86"/>
      <c r="BQ2073" s="86"/>
      <c r="BR2073" s="86"/>
      <c r="BS2073" s="86"/>
      <c r="BT2073" s="86"/>
      <c r="BU2073" s="86"/>
      <c r="BV2073" s="86"/>
      <c r="BW2073" s="86"/>
      <c r="BX2073" s="86"/>
      <c r="BY2073" s="86"/>
    </row>
    <row r="2074" spans="36:77" s="73" customFormat="1" ht="12.75" hidden="1">
      <c r="AJ2074" s="437"/>
      <c r="AK2074" s="437"/>
      <c r="AL2074" s="437"/>
      <c r="AM2074" s="437"/>
      <c r="AN2074" s="437"/>
      <c r="AO2074" s="437"/>
      <c r="AP2074" s="437"/>
      <c r="AQ2074" s="437"/>
      <c r="AR2074" s="84"/>
      <c r="AS2074" s="84"/>
      <c r="AT2074" s="84"/>
      <c r="AU2074" s="84"/>
      <c r="AV2074" s="84"/>
      <c r="AW2074" s="84"/>
      <c r="AX2074" s="84"/>
      <c r="AY2074" s="84"/>
      <c r="AZ2074" s="84"/>
      <c r="BA2074" s="84"/>
      <c r="BB2074" s="84"/>
      <c r="BC2074" s="84"/>
      <c r="BD2074" s="84"/>
      <c r="BE2074" s="86"/>
      <c r="BF2074" s="86"/>
      <c r="BG2074" s="86"/>
      <c r="BH2074" s="86"/>
      <c r="BI2074" s="86"/>
      <c r="BJ2074" s="86"/>
      <c r="BK2074" s="86"/>
      <c r="BL2074" s="86"/>
      <c r="BM2074" s="86"/>
      <c r="BN2074" s="86"/>
      <c r="BO2074" s="86"/>
      <c r="BP2074" s="86"/>
      <c r="BQ2074" s="86"/>
      <c r="BR2074" s="86"/>
      <c r="BS2074" s="86"/>
      <c r="BT2074" s="86"/>
      <c r="BU2074" s="86"/>
      <c r="BV2074" s="86"/>
      <c r="BW2074" s="86"/>
      <c r="BX2074" s="86"/>
      <c r="BY2074" s="86"/>
    </row>
    <row r="2075" spans="36:77" s="73" customFormat="1" ht="12.75" hidden="1">
      <c r="AJ2075" s="437"/>
      <c r="AK2075" s="437"/>
      <c r="AL2075" s="437"/>
      <c r="AM2075" s="437"/>
      <c r="AN2075" s="437"/>
      <c r="AO2075" s="437"/>
      <c r="AP2075" s="437"/>
      <c r="AQ2075" s="437"/>
      <c r="AR2075" s="84"/>
      <c r="AS2075" s="84"/>
      <c r="AT2075" s="84"/>
      <c r="AU2075" s="84"/>
      <c r="AV2075" s="84"/>
      <c r="AW2075" s="84"/>
      <c r="AX2075" s="84"/>
      <c r="AY2075" s="84"/>
      <c r="AZ2075" s="84"/>
      <c r="BA2075" s="84"/>
      <c r="BB2075" s="84"/>
      <c r="BC2075" s="84"/>
      <c r="BD2075" s="84"/>
      <c r="BE2075" s="86"/>
      <c r="BF2075" s="86"/>
      <c r="BG2075" s="86"/>
      <c r="BH2075" s="86"/>
      <c r="BI2075" s="86"/>
      <c r="BJ2075" s="86"/>
      <c r="BK2075" s="86"/>
      <c r="BL2075" s="86"/>
      <c r="BM2075" s="86"/>
      <c r="BN2075" s="86"/>
      <c r="BO2075" s="86"/>
      <c r="BP2075" s="86"/>
      <c r="BQ2075" s="86"/>
      <c r="BR2075" s="86"/>
      <c r="BS2075" s="86"/>
      <c r="BT2075" s="86"/>
      <c r="BU2075" s="86"/>
      <c r="BV2075" s="86"/>
      <c r="BW2075" s="86"/>
      <c r="BX2075" s="86"/>
      <c r="BY2075" s="86"/>
    </row>
    <row r="2076" spans="36:77" s="73" customFormat="1" ht="12.75" hidden="1">
      <c r="AJ2076" s="437"/>
      <c r="AK2076" s="437"/>
      <c r="AL2076" s="437"/>
      <c r="AM2076" s="437"/>
      <c r="AN2076" s="437"/>
      <c r="AO2076" s="437"/>
      <c r="AP2076" s="437"/>
      <c r="AQ2076" s="437"/>
      <c r="AR2076" s="84"/>
      <c r="AS2076" s="84"/>
      <c r="AT2076" s="84"/>
      <c r="AU2076" s="84"/>
      <c r="AV2076" s="84"/>
      <c r="AW2076" s="84"/>
      <c r="AX2076" s="84"/>
      <c r="AY2076" s="84"/>
      <c r="AZ2076" s="84"/>
      <c r="BA2076" s="84"/>
      <c r="BB2076" s="84"/>
      <c r="BC2076" s="84"/>
      <c r="BD2076" s="84"/>
      <c r="BE2076" s="86"/>
      <c r="BF2076" s="86"/>
      <c r="BG2076" s="86"/>
      <c r="BH2076" s="86"/>
      <c r="BI2076" s="86"/>
      <c r="BJ2076" s="86"/>
      <c r="BK2076" s="86"/>
      <c r="BL2076" s="86"/>
      <c r="BM2076" s="86"/>
      <c r="BN2076" s="86"/>
      <c r="BO2076" s="86"/>
      <c r="BP2076" s="86"/>
      <c r="BQ2076" s="86"/>
      <c r="BR2076" s="86"/>
      <c r="BS2076" s="86"/>
      <c r="BT2076" s="86"/>
      <c r="BU2076" s="86"/>
      <c r="BV2076" s="86"/>
      <c r="BW2076" s="86"/>
      <c r="BX2076" s="86"/>
      <c r="BY2076" s="86"/>
    </row>
    <row r="2077" spans="36:77" s="73" customFormat="1" ht="12.75" hidden="1">
      <c r="AJ2077" s="437"/>
      <c r="AK2077" s="437"/>
      <c r="AL2077" s="437"/>
      <c r="AM2077" s="437"/>
      <c r="AN2077" s="437"/>
      <c r="AO2077" s="437"/>
      <c r="AP2077" s="437"/>
      <c r="AQ2077" s="437"/>
      <c r="AR2077" s="84"/>
      <c r="AS2077" s="84"/>
      <c r="AT2077" s="84"/>
      <c r="AU2077" s="84"/>
      <c r="AV2077" s="84"/>
      <c r="AW2077" s="84"/>
      <c r="AX2077" s="84"/>
      <c r="AY2077" s="84"/>
      <c r="AZ2077" s="84"/>
      <c r="BA2077" s="84"/>
      <c r="BB2077" s="84"/>
      <c r="BC2077" s="84"/>
      <c r="BD2077" s="84"/>
      <c r="BE2077" s="86"/>
      <c r="BF2077" s="86"/>
      <c r="BG2077" s="86"/>
      <c r="BH2077" s="86"/>
      <c r="BI2077" s="86"/>
      <c r="BJ2077" s="86"/>
      <c r="BK2077" s="86"/>
      <c r="BL2077" s="86"/>
      <c r="BM2077" s="86"/>
      <c r="BN2077" s="86"/>
      <c r="BO2077" s="86"/>
      <c r="BP2077" s="86"/>
      <c r="BQ2077" s="86"/>
      <c r="BR2077" s="86"/>
      <c r="BS2077" s="86"/>
      <c r="BT2077" s="86"/>
      <c r="BU2077" s="86"/>
      <c r="BV2077" s="86"/>
      <c r="BW2077" s="86"/>
      <c r="BX2077" s="86"/>
      <c r="BY2077" s="86"/>
    </row>
    <row r="2078" spans="36:77" s="73" customFormat="1" ht="12.75" hidden="1">
      <c r="AJ2078" s="437"/>
      <c r="AK2078" s="437"/>
      <c r="AL2078" s="437"/>
      <c r="AM2078" s="437"/>
      <c r="AN2078" s="437"/>
      <c r="AO2078" s="437"/>
      <c r="AP2078" s="437"/>
      <c r="AQ2078" s="437"/>
      <c r="AR2078" s="84"/>
      <c r="AS2078" s="84"/>
      <c r="AT2078" s="84"/>
      <c r="AU2078" s="84"/>
      <c r="AV2078" s="84"/>
      <c r="AW2078" s="84"/>
      <c r="AX2078" s="84"/>
      <c r="AY2078" s="84"/>
      <c r="AZ2078" s="84"/>
      <c r="BA2078" s="84"/>
      <c r="BB2078" s="84"/>
      <c r="BC2078" s="84"/>
      <c r="BD2078" s="84"/>
      <c r="BE2078" s="86"/>
      <c r="BF2078" s="86"/>
      <c r="BG2078" s="86"/>
      <c r="BH2078" s="86"/>
      <c r="BI2078" s="86"/>
      <c r="BJ2078" s="86"/>
      <c r="BK2078" s="86"/>
      <c r="BL2078" s="86"/>
      <c r="BM2078" s="86"/>
      <c r="BN2078" s="86"/>
      <c r="BO2078" s="86"/>
      <c r="BP2078" s="86"/>
      <c r="BQ2078" s="86"/>
      <c r="BR2078" s="86"/>
      <c r="BS2078" s="86"/>
      <c r="BT2078" s="86"/>
      <c r="BU2078" s="86"/>
      <c r="BV2078" s="86"/>
      <c r="BW2078" s="86"/>
      <c r="BX2078" s="86"/>
      <c r="BY2078" s="86"/>
    </row>
    <row r="2079" spans="36:77" s="73" customFormat="1" ht="12.75" hidden="1">
      <c r="AJ2079" s="437"/>
      <c r="AK2079" s="437"/>
      <c r="AL2079" s="437"/>
      <c r="AM2079" s="437"/>
      <c r="AN2079" s="437"/>
      <c r="AO2079" s="437"/>
      <c r="AP2079" s="437"/>
      <c r="AQ2079" s="437"/>
      <c r="AR2079" s="84"/>
      <c r="AS2079" s="84"/>
      <c r="AT2079" s="84"/>
      <c r="AU2079" s="84"/>
      <c r="AV2079" s="84"/>
      <c r="AW2079" s="84"/>
      <c r="AX2079" s="84"/>
      <c r="AY2079" s="84"/>
      <c r="AZ2079" s="84"/>
      <c r="BA2079" s="84"/>
      <c r="BB2079" s="84"/>
      <c r="BC2079" s="84"/>
      <c r="BD2079" s="84"/>
      <c r="BE2079" s="86"/>
      <c r="BF2079" s="86"/>
      <c r="BG2079" s="86"/>
      <c r="BH2079" s="86"/>
      <c r="BI2079" s="86"/>
      <c r="BJ2079" s="86"/>
      <c r="BK2079" s="86"/>
      <c r="BL2079" s="86"/>
      <c r="BM2079" s="86"/>
      <c r="BN2079" s="86"/>
      <c r="BO2079" s="86"/>
      <c r="BP2079" s="86"/>
      <c r="BQ2079" s="86"/>
      <c r="BR2079" s="86"/>
      <c r="BS2079" s="86"/>
      <c r="BT2079" s="86"/>
      <c r="BU2079" s="86"/>
      <c r="BV2079" s="86"/>
      <c r="BW2079" s="86"/>
      <c r="BX2079" s="86"/>
      <c r="BY2079" s="86"/>
    </row>
    <row r="2080" spans="36:77" s="73" customFormat="1" ht="12.75" hidden="1">
      <c r="AJ2080" s="437"/>
      <c r="AK2080" s="437"/>
      <c r="AL2080" s="437"/>
      <c r="AM2080" s="437"/>
      <c r="AN2080" s="437"/>
      <c r="AO2080" s="437"/>
      <c r="AP2080" s="437"/>
      <c r="AQ2080" s="437"/>
      <c r="AR2080" s="84"/>
      <c r="AS2080" s="84"/>
      <c r="AT2080" s="84"/>
      <c r="AU2080" s="84"/>
      <c r="AV2080" s="84"/>
      <c r="AW2080" s="84"/>
      <c r="AX2080" s="84"/>
      <c r="AY2080" s="84"/>
      <c r="AZ2080" s="84"/>
      <c r="BA2080" s="84"/>
      <c r="BB2080" s="84"/>
      <c r="BC2080" s="84"/>
      <c r="BD2080" s="84"/>
      <c r="BE2080" s="86"/>
      <c r="BF2080" s="86"/>
      <c r="BG2080" s="86"/>
      <c r="BH2080" s="86"/>
      <c r="BI2080" s="86"/>
      <c r="BJ2080" s="86"/>
      <c r="BK2080" s="86"/>
      <c r="BL2080" s="86"/>
      <c r="BM2080" s="86"/>
      <c r="BN2080" s="86"/>
      <c r="BO2080" s="86"/>
      <c r="BP2080" s="86"/>
      <c r="BQ2080" s="86"/>
      <c r="BR2080" s="86"/>
      <c r="BS2080" s="86"/>
      <c r="BT2080" s="86"/>
      <c r="BU2080" s="86"/>
      <c r="BV2080" s="86"/>
      <c r="BW2080" s="86"/>
      <c r="BX2080" s="86"/>
      <c r="BY2080" s="86"/>
    </row>
    <row r="2081" spans="36:77" s="73" customFormat="1" ht="12.75" hidden="1">
      <c r="AJ2081" s="437"/>
      <c r="AK2081" s="437"/>
      <c r="AL2081" s="437"/>
      <c r="AM2081" s="437"/>
      <c r="AN2081" s="437"/>
      <c r="AO2081" s="437"/>
      <c r="AP2081" s="437"/>
      <c r="AQ2081" s="437"/>
      <c r="AR2081" s="84"/>
      <c r="AS2081" s="84"/>
      <c r="AT2081" s="84"/>
      <c r="AU2081" s="84"/>
      <c r="AV2081" s="84"/>
      <c r="AW2081" s="84"/>
      <c r="AX2081" s="84"/>
      <c r="AY2081" s="84"/>
      <c r="AZ2081" s="84"/>
      <c r="BA2081" s="84"/>
      <c r="BB2081" s="84"/>
      <c r="BC2081" s="84"/>
      <c r="BD2081" s="84"/>
      <c r="BE2081" s="86"/>
      <c r="BF2081" s="86"/>
      <c r="BG2081" s="86"/>
      <c r="BH2081" s="86"/>
      <c r="BI2081" s="86"/>
      <c r="BJ2081" s="86"/>
      <c r="BK2081" s="86"/>
      <c r="BL2081" s="86"/>
      <c r="BM2081" s="86"/>
      <c r="BN2081" s="86"/>
      <c r="BO2081" s="86"/>
      <c r="BP2081" s="86"/>
      <c r="BQ2081" s="86"/>
      <c r="BR2081" s="86"/>
      <c r="BS2081" s="86"/>
      <c r="BT2081" s="86"/>
      <c r="BU2081" s="86"/>
      <c r="BV2081" s="86"/>
      <c r="BW2081" s="86"/>
      <c r="BX2081" s="86"/>
      <c r="BY2081" s="86"/>
    </row>
    <row r="2082" spans="36:77" s="73" customFormat="1" ht="12.75" hidden="1">
      <c r="AJ2082" s="437"/>
      <c r="AK2082" s="437"/>
      <c r="AL2082" s="437"/>
      <c r="AM2082" s="437"/>
      <c r="AN2082" s="437"/>
      <c r="AO2082" s="437"/>
      <c r="AP2082" s="437"/>
      <c r="AQ2082" s="437"/>
      <c r="AR2082" s="84"/>
      <c r="AS2082" s="84"/>
      <c r="AT2082" s="84"/>
      <c r="AU2082" s="84"/>
      <c r="AV2082" s="84"/>
      <c r="AW2082" s="84"/>
      <c r="AX2082" s="84"/>
      <c r="AY2082" s="84"/>
      <c r="AZ2082" s="84"/>
      <c r="BA2082" s="84"/>
      <c r="BB2082" s="84"/>
      <c r="BC2082" s="84"/>
      <c r="BD2082" s="84"/>
      <c r="BE2082" s="86"/>
      <c r="BF2082" s="86"/>
      <c r="BG2082" s="86"/>
      <c r="BH2082" s="86"/>
      <c r="BI2082" s="86"/>
      <c r="BJ2082" s="86"/>
      <c r="BK2082" s="86"/>
      <c r="BL2082" s="86"/>
      <c r="BM2082" s="86"/>
      <c r="BN2082" s="86"/>
      <c r="BO2082" s="86"/>
      <c r="BP2082" s="86"/>
      <c r="BQ2082" s="86"/>
      <c r="BR2082" s="86"/>
      <c r="BS2082" s="86"/>
      <c r="BT2082" s="86"/>
      <c r="BU2082" s="86"/>
      <c r="BV2082" s="86"/>
      <c r="BW2082" s="86"/>
      <c r="BX2082" s="86"/>
      <c r="BY2082" s="86"/>
    </row>
    <row r="2083" spans="36:77" s="73" customFormat="1" ht="12.75" hidden="1">
      <c r="AJ2083" s="437"/>
      <c r="AK2083" s="437"/>
      <c r="AL2083" s="437"/>
      <c r="AM2083" s="437"/>
      <c r="AN2083" s="437"/>
      <c r="AO2083" s="437"/>
      <c r="AP2083" s="437"/>
      <c r="AQ2083" s="437"/>
      <c r="AR2083" s="84"/>
      <c r="AS2083" s="84"/>
      <c r="AT2083" s="84"/>
      <c r="AU2083" s="84"/>
      <c r="AV2083" s="84"/>
      <c r="AW2083" s="84"/>
      <c r="AX2083" s="84"/>
      <c r="AY2083" s="84"/>
      <c r="AZ2083" s="84"/>
      <c r="BA2083" s="84"/>
      <c r="BB2083" s="84"/>
      <c r="BC2083" s="84"/>
      <c r="BD2083" s="84"/>
      <c r="BE2083" s="86"/>
      <c r="BF2083" s="86"/>
      <c r="BG2083" s="86"/>
      <c r="BH2083" s="86"/>
      <c r="BI2083" s="86"/>
      <c r="BJ2083" s="86"/>
      <c r="BK2083" s="86"/>
      <c r="BL2083" s="86"/>
      <c r="BM2083" s="86"/>
      <c r="BN2083" s="86"/>
      <c r="BO2083" s="86"/>
      <c r="BP2083" s="86"/>
      <c r="BQ2083" s="86"/>
      <c r="BR2083" s="86"/>
      <c r="BS2083" s="86"/>
      <c r="BT2083" s="86"/>
      <c r="BU2083" s="86"/>
      <c r="BV2083" s="86"/>
      <c r="BW2083" s="86"/>
      <c r="BX2083" s="86"/>
      <c r="BY2083" s="86"/>
    </row>
    <row r="2084" spans="36:77" s="73" customFormat="1" ht="12.75" hidden="1">
      <c r="AJ2084" s="437"/>
      <c r="AK2084" s="437"/>
      <c r="AL2084" s="437"/>
      <c r="AM2084" s="437"/>
      <c r="AN2084" s="437"/>
      <c r="AO2084" s="437"/>
      <c r="AP2084" s="437"/>
      <c r="AQ2084" s="437"/>
      <c r="AR2084" s="84"/>
      <c r="AS2084" s="84"/>
      <c r="AT2084" s="84"/>
      <c r="AU2084" s="84"/>
      <c r="AV2084" s="84"/>
      <c r="AW2084" s="84"/>
      <c r="AX2084" s="84"/>
      <c r="AY2084" s="84"/>
      <c r="AZ2084" s="84"/>
      <c r="BA2084" s="84"/>
      <c r="BB2084" s="84"/>
      <c r="BC2084" s="84"/>
      <c r="BD2084" s="84"/>
      <c r="BE2084" s="86"/>
      <c r="BF2084" s="86"/>
      <c r="BG2084" s="86"/>
      <c r="BH2084" s="86"/>
      <c r="BI2084" s="86"/>
      <c r="BJ2084" s="86"/>
      <c r="BK2084" s="86"/>
      <c r="BL2084" s="86"/>
      <c r="BM2084" s="86"/>
      <c r="BN2084" s="86"/>
      <c r="BO2084" s="86"/>
      <c r="BP2084" s="86"/>
      <c r="BQ2084" s="86"/>
      <c r="BR2084" s="86"/>
      <c r="BS2084" s="86"/>
      <c r="BT2084" s="86"/>
      <c r="BU2084" s="86"/>
      <c r="BV2084" s="86"/>
      <c r="BW2084" s="86"/>
      <c r="BX2084" s="86"/>
      <c r="BY2084" s="86"/>
    </row>
    <row r="2085" spans="36:77" s="73" customFormat="1" ht="12.75" hidden="1">
      <c r="AJ2085" s="437"/>
      <c r="AK2085" s="437"/>
      <c r="AL2085" s="437"/>
      <c r="AM2085" s="437"/>
      <c r="AN2085" s="437"/>
      <c r="AO2085" s="437"/>
      <c r="AP2085" s="437"/>
      <c r="AQ2085" s="437"/>
      <c r="AR2085" s="84"/>
      <c r="AS2085" s="84"/>
      <c r="AT2085" s="84"/>
      <c r="AU2085" s="84"/>
      <c r="AV2085" s="84"/>
      <c r="AW2085" s="84"/>
      <c r="AX2085" s="84"/>
      <c r="AY2085" s="84"/>
      <c r="AZ2085" s="84"/>
      <c r="BA2085" s="84"/>
      <c r="BB2085" s="84"/>
      <c r="BC2085" s="84"/>
      <c r="BD2085" s="84"/>
      <c r="BE2085" s="86"/>
      <c r="BF2085" s="86"/>
      <c r="BG2085" s="86"/>
      <c r="BH2085" s="86"/>
      <c r="BI2085" s="86"/>
      <c r="BJ2085" s="86"/>
      <c r="BK2085" s="86"/>
      <c r="BL2085" s="86"/>
      <c r="BM2085" s="86"/>
      <c r="BN2085" s="86"/>
      <c r="BO2085" s="86"/>
      <c r="BP2085" s="86"/>
      <c r="BQ2085" s="86"/>
      <c r="BR2085" s="86"/>
      <c r="BS2085" s="86"/>
      <c r="BT2085" s="86"/>
      <c r="BU2085" s="86"/>
      <c r="BV2085" s="86"/>
      <c r="BW2085" s="86"/>
      <c r="BX2085" s="86"/>
      <c r="BY2085" s="86"/>
    </row>
    <row r="2086" spans="36:77" s="73" customFormat="1" ht="12.75" hidden="1">
      <c r="AJ2086" s="437"/>
      <c r="AK2086" s="437"/>
      <c r="AL2086" s="437"/>
      <c r="AM2086" s="437"/>
      <c r="AN2086" s="437"/>
      <c r="AO2086" s="437"/>
      <c r="AP2086" s="437"/>
      <c r="AQ2086" s="437"/>
      <c r="AR2086" s="84"/>
      <c r="AS2086" s="84"/>
      <c r="AT2086" s="84"/>
      <c r="AU2086" s="84"/>
      <c r="AV2086" s="84"/>
      <c r="AW2086" s="84"/>
      <c r="AX2086" s="84"/>
      <c r="AY2086" s="84"/>
      <c r="AZ2086" s="84"/>
      <c r="BA2086" s="84"/>
      <c r="BB2086" s="84"/>
      <c r="BC2086" s="84"/>
      <c r="BD2086" s="84"/>
      <c r="BE2086" s="86"/>
      <c r="BF2086" s="86"/>
      <c r="BG2086" s="86"/>
      <c r="BH2086" s="86"/>
      <c r="BI2086" s="86"/>
      <c r="BJ2086" s="86"/>
      <c r="BK2086" s="86"/>
      <c r="BL2086" s="86"/>
      <c r="BM2086" s="86"/>
      <c r="BN2086" s="86"/>
      <c r="BO2086" s="86"/>
      <c r="BP2086" s="86"/>
      <c r="BQ2086" s="86"/>
      <c r="BR2086" s="86"/>
      <c r="BS2086" s="86"/>
      <c r="BT2086" s="86"/>
      <c r="BU2086" s="86"/>
      <c r="BV2086" s="86"/>
      <c r="BW2086" s="86"/>
      <c r="BX2086" s="86"/>
      <c r="BY2086" s="86"/>
    </row>
    <row r="2087" spans="36:77" s="73" customFormat="1" ht="12.75" hidden="1">
      <c r="AJ2087" s="437"/>
      <c r="AK2087" s="437"/>
      <c r="AL2087" s="437"/>
      <c r="AM2087" s="437"/>
      <c r="AN2087" s="437"/>
      <c r="AO2087" s="437"/>
      <c r="AP2087" s="437"/>
      <c r="AQ2087" s="437"/>
      <c r="AR2087" s="84"/>
      <c r="AS2087" s="84"/>
      <c r="AT2087" s="84"/>
      <c r="AU2087" s="84"/>
      <c r="AV2087" s="84"/>
      <c r="AW2087" s="84"/>
      <c r="AX2087" s="84"/>
      <c r="AY2087" s="84"/>
      <c r="AZ2087" s="84"/>
      <c r="BA2087" s="84"/>
      <c r="BB2087" s="84"/>
      <c r="BC2087" s="84"/>
      <c r="BD2087" s="84"/>
      <c r="BE2087" s="86"/>
      <c r="BF2087" s="86"/>
      <c r="BG2087" s="86"/>
      <c r="BH2087" s="86"/>
      <c r="BI2087" s="86"/>
      <c r="BJ2087" s="86"/>
      <c r="BK2087" s="86"/>
      <c r="BL2087" s="86"/>
      <c r="BM2087" s="86"/>
      <c r="BN2087" s="86"/>
      <c r="BO2087" s="86"/>
      <c r="BP2087" s="86"/>
      <c r="BQ2087" s="86"/>
      <c r="BR2087" s="86"/>
      <c r="BS2087" s="86"/>
      <c r="BT2087" s="86"/>
      <c r="BU2087" s="86"/>
      <c r="BV2087" s="86"/>
      <c r="BW2087" s="86"/>
      <c r="BX2087" s="86"/>
      <c r="BY2087" s="86"/>
    </row>
    <row r="2088" spans="36:77" s="73" customFormat="1" ht="12.75" hidden="1">
      <c r="AJ2088" s="437"/>
      <c r="AK2088" s="437"/>
      <c r="AL2088" s="437"/>
      <c r="AM2088" s="437"/>
      <c r="AN2088" s="437"/>
      <c r="AO2088" s="437"/>
      <c r="AP2088" s="437"/>
      <c r="AQ2088" s="437"/>
      <c r="AR2088" s="84"/>
      <c r="AS2088" s="84"/>
      <c r="AT2088" s="84"/>
      <c r="AU2088" s="84"/>
      <c r="AV2088" s="84"/>
      <c r="AW2088" s="84"/>
      <c r="AX2088" s="84"/>
      <c r="AY2088" s="84"/>
      <c r="AZ2088" s="84"/>
      <c r="BA2088" s="84"/>
      <c r="BB2088" s="84"/>
      <c r="BC2088" s="84"/>
      <c r="BD2088" s="84"/>
      <c r="BE2088" s="86"/>
      <c r="BF2088" s="86"/>
      <c r="BG2088" s="86"/>
      <c r="BH2088" s="86"/>
      <c r="BI2088" s="86"/>
      <c r="BJ2088" s="86"/>
      <c r="BK2088" s="86"/>
      <c r="BL2088" s="86"/>
      <c r="BM2088" s="86"/>
      <c r="BN2088" s="86"/>
      <c r="BO2088" s="86"/>
      <c r="BP2088" s="86"/>
      <c r="BQ2088" s="86"/>
      <c r="BR2088" s="86"/>
      <c r="BS2088" s="86"/>
      <c r="BT2088" s="86"/>
      <c r="BU2088" s="86"/>
      <c r="BV2088" s="86"/>
      <c r="BW2088" s="86"/>
      <c r="BX2088" s="86"/>
      <c r="BY2088" s="86"/>
    </row>
    <row r="2089" spans="36:77" s="73" customFormat="1" ht="12.75" hidden="1">
      <c r="AJ2089" s="437"/>
      <c r="AK2089" s="437"/>
      <c r="AL2089" s="437"/>
      <c r="AM2089" s="437"/>
      <c r="AN2089" s="437"/>
      <c r="AO2089" s="437"/>
      <c r="AP2089" s="437"/>
      <c r="AQ2089" s="437"/>
      <c r="AR2089" s="84"/>
      <c r="AS2089" s="84"/>
      <c r="AT2089" s="84"/>
      <c r="AU2089" s="84"/>
      <c r="AV2089" s="84"/>
      <c r="AW2089" s="84"/>
      <c r="AX2089" s="84"/>
      <c r="AY2089" s="84"/>
      <c r="AZ2089" s="84"/>
      <c r="BA2089" s="84"/>
      <c r="BB2089" s="84"/>
      <c r="BC2089" s="84"/>
      <c r="BD2089" s="84"/>
      <c r="BE2089" s="86"/>
      <c r="BF2089" s="86"/>
      <c r="BG2089" s="86"/>
      <c r="BH2089" s="86"/>
      <c r="BI2089" s="86"/>
      <c r="BJ2089" s="86"/>
      <c r="BK2089" s="86"/>
      <c r="BL2089" s="86"/>
      <c r="BM2089" s="86"/>
      <c r="BN2089" s="86"/>
      <c r="BO2089" s="86"/>
      <c r="BP2089" s="86"/>
      <c r="BQ2089" s="86"/>
      <c r="BR2089" s="86"/>
      <c r="BS2089" s="86"/>
      <c r="BT2089" s="86"/>
      <c r="BU2089" s="86"/>
      <c r="BV2089" s="86"/>
      <c r="BW2089" s="86"/>
      <c r="BX2089" s="86"/>
      <c r="BY2089" s="86"/>
    </row>
    <row r="2090" spans="36:77" s="73" customFormat="1" ht="12.75" hidden="1">
      <c r="AJ2090" s="437"/>
      <c r="AK2090" s="437"/>
      <c r="AL2090" s="437"/>
      <c r="AM2090" s="437"/>
      <c r="AN2090" s="437"/>
      <c r="AO2090" s="437"/>
      <c r="AP2090" s="437"/>
      <c r="AQ2090" s="437"/>
      <c r="AR2090" s="84"/>
      <c r="AS2090" s="84"/>
      <c r="AT2090" s="84"/>
      <c r="AU2090" s="84"/>
      <c r="AV2090" s="84"/>
      <c r="AW2090" s="84"/>
      <c r="AX2090" s="84"/>
      <c r="AY2090" s="84"/>
      <c r="AZ2090" s="84"/>
      <c r="BA2090" s="84"/>
      <c r="BB2090" s="84"/>
      <c r="BC2090" s="84"/>
      <c r="BD2090" s="84"/>
      <c r="BE2090" s="86"/>
      <c r="BF2090" s="86"/>
      <c r="BG2090" s="86"/>
      <c r="BH2090" s="86"/>
      <c r="BI2090" s="86"/>
      <c r="BJ2090" s="86"/>
      <c r="BK2090" s="86"/>
      <c r="BL2090" s="86"/>
      <c r="BM2090" s="86"/>
      <c r="BN2090" s="86"/>
      <c r="BO2090" s="86"/>
      <c r="BP2090" s="86"/>
      <c r="BQ2090" s="86"/>
      <c r="BR2090" s="86"/>
      <c r="BS2090" s="86"/>
      <c r="BT2090" s="86"/>
      <c r="BU2090" s="86"/>
      <c r="BV2090" s="86"/>
      <c r="BW2090" s="86"/>
      <c r="BX2090" s="86"/>
      <c r="BY2090" s="86"/>
    </row>
    <row r="2091" spans="36:77" s="73" customFormat="1" ht="12.75" hidden="1">
      <c r="AJ2091" s="437"/>
      <c r="AK2091" s="437"/>
      <c r="AL2091" s="437"/>
      <c r="AM2091" s="437"/>
      <c r="AN2091" s="437"/>
      <c r="AO2091" s="437"/>
      <c r="AP2091" s="437"/>
      <c r="AQ2091" s="437"/>
      <c r="AR2091" s="84"/>
      <c r="AS2091" s="84"/>
      <c r="AT2091" s="84"/>
      <c r="AU2091" s="84"/>
      <c r="AV2091" s="84"/>
      <c r="AW2091" s="84"/>
      <c r="AX2091" s="84"/>
      <c r="AY2091" s="84"/>
      <c r="AZ2091" s="84"/>
      <c r="BA2091" s="84"/>
      <c r="BB2091" s="84"/>
      <c r="BC2091" s="84"/>
      <c r="BD2091" s="84"/>
      <c r="BE2091" s="86"/>
      <c r="BF2091" s="86"/>
      <c r="BG2091" s="86"/>
      <c r="BH2091" s="86"/>
      <c r="BI2091" s="86"/>
      <c r="BJ2091" s="86"/>
      <c r="BK2091" s="86"/>
      <c r="BL2091" s="86"/>
      <c r="BM2091" s="86"/>
      <c r="BN2091" s="86"/>
      <c r="BO2091" s="86"/>
      <c r="BP2091" s="86"/>
      <c r="BQ2091" s="86"/>
      <c r="BR2091" s="86"/>
      <c r="BS2091" s="86"/>
      <c r="BT2091" s="86"/>
      <c r="BU2091" s="86"/>
      <c r="BV2091" s="86"/>
      <c r="BW2091" s="86"/>
      <c r="BX2091" s="86"/>
      <c r="BY2091" s="86"/>
    </row>
    <row r="2092" spans="36:77" s="73" customFormat="1" ht="12.75" hidden="1">
      <c r="AJ2092" s="437"/>
      <c r="AK2092" s="437"/>
      <c r="AL2092" s="437"/>
      <c r="AM2092" s="437"/>
      <c r="AN2092" s="437"/>
      <c r="AO2092" s="437"/>
      <c r="AP2092" s="437"/>
      <c r="AQ2092" s="437"/>
      <c r="AR2092" s="84"/>
      <c r="AS2092" s="84"/>
      <c r="AT2092" s="84"/>
      <c r="AU2092" s="84"/>
      <c r="AV2092" s="84"/>
      <c r="AW2092" s="84"/>
      <c r="AX2092" s="84"/>
      <c r="AY2092" s="84"/>
      <c r="AZ2092" s="84"/>
      <c r="BA2092" s="84"/>
      <c r="BB2092" s="84"/>
      <c r="BC2092" s="84"/>
      <c r="BD2092" s="84"/>
      <c r="BE2092" s="86"/>
      <c r="BF2092" s="86"/>
      <c r="BG2092" s="86"/>
      <c r="BH2092" s="86"/>
      <c r="BI2092" s="86"/>
      <c r="BJ2092" s="86"/>
      <c r="BK2092" s="86"/>
      <c r="BL2092" s="86"/>
      <c r="BM2092" s="86"/>
      <c r="BN2092" s="86"/>
      <c r="BO2092" s="86"/>
      <c r="BP2092" s="86"/>
      <c r="BQ2092" s="86"/>
      <c r="BR2092" s="86"/>
      <c r="BS2092" s="86"/>
      <c r="BT2092" s="86"/>
      <c r="BU2092" s="86"/>
      <c r="BV2092" s="86"/>
      <c r="BW2092" s="86"/>
      <c r="BX2092" s="86"/>
      <c r="BY2092" s="86"/>
    </row>
    <row r="2093" spans="36:77" s="73" customFormat="1" ht="12.75" hidden="1">
      <c r="AJ2093" s="437"/>
      <c r="AK2093" s="437"/>
      <c r="AL2093" s="437"/>
      <c r="AM2093" s="437"/>
      <c r="AN2093" s="437"/>
      <c r="AO2093" s="437"/>
      <c r="AP2093" s="437"/>
      <c r="AQ2093" s="437"/>
      <c r="AR2093" s="84"/>
      <c r="AS2093" s="84"/>
      <c r="AT2093" s="84"/>
      <c r="AU2093" s="84"/>
      <c r="AV2093" s="84"/>
      <c r="AW2093" s="84"/>
      <c r="AX2093" s="84"/>
      <c r="AY2093" s="84"/>
      <c r="AZ2093" s="84"/>
      <c r="BA2093" s="84"/>
      <c r="BB2093" s="84"/>
      <c r="BC2093" s="84"/>
      <c r="BD2093" s="84"/>
      <c r="BE2093" s="86"/>
      <c r="BF2093" s="86"/>
      <c r="BG2093" s="86"/>
      <c r="BH2093" s="86"/>
      <c r="BI2093" s="86"/>
      <c r="BJ2093" s="86"/>
      <c r="BK2093" s="86"/>
      <c r="BL2093" s="86"/>
      <c r="BM2093" s="86"/>
      <c r="BN2093" s="86"/>
      <c r="BO2093" s="86"/>
      <c r="BP2093" s="86"/>
      <c r="BQ2093" s="86"/>
      <c r="BR2093" s="86"/>
      <c r="BS2093" s="86"/>
      <c r="BT2093" s="86"/>
      <c r="BU2093" s="86"/>
      <c r="BV2093" s="86"/>
      <c r="BW2093" s="86"/>
      <c r="BX2093" s="86"/>
      <c r="BY2093" s="86"/>
    </row>
    <row r="2094" spans="36:77" s="73" customFormat="1" ht="12.75" hidden="1">
      <c r="AJ2094" s="437"/>
      <c r="AK2094" s="437"/>
      <c r="AL2094" s="437"/>
      <c r="AM2094" s="437"/>
      <c r="AN2094" s="437"/>
      <c r="AO2094" s="437"/>
      <c r="AP2094" s="437"/>
      <c r="AQ2094" s="437"/>
      <c r="AR2094" s="84"/>
      <c r="AS2094" s="84"/>
      <c r="AT2094" s="84"/>
      <c r="AU2094" s="84"/>
      <c r="AV2094" s="84"/>
      <c r="AW2094" s="84"/>
      <c r="AX2094" s="84"/>
      <c r="AY2094" s="84"/>
      <c r="AZ2094" s="84"/>
      <c r="BA2094" s="84"/>
      <c r="BB2094" s="84"/>
      <c r="BC2094" s="84"/>
      <c r="BD2094" s="84"/>
      <c r="BE2094" s="86"/>
      <c r="BF2094" s="86"/>
      <c r="BG2094" s="86"/>
      <c r="BH2094" s="86"/>
      <c r="BI2094" s="86"/>
      <c r="BJ2094" s="86"/>
      <c r="BK2094" s="86"/>
      <c r="BL2094" s="86"/>
      <c r="BM2094" s="86"/>
      <c r="BN2094" s="86"/>
      <c r="BO2094" s="86"/>
      <c r="BP2094" s="86"/>
      <c r="BQ2094" s="86"/>
      <c r="BR2094" s="86"/>
      <c r="BS2094" s="86"/>
      <c r="BT2094" s="86"/>
      <c r="BU2094" s="86"/>
      <c r="BV2094" s="86"/>
      <c r="BW2094" s="86"/>
      <c r="BX2094" s="86"/>
      <c r="BY2094" s="86"/>
    </row>
    <row r="2095" spans="36:77" s="73" customFormat="1" ht="12.75" hidden="1">
      <c r="AJ2095" s="437"/>
      <c r="AK2095" s="437"/>
      <c r="AL2095" s="437"/>
      <c r="AM2095" s="437"/>
      <c r="AN2095" s="437"/>
      <c r="AO2095" s="437"/>
      <c r="AP2095" s="437"/>
      <c r="AQ2095" s="437"/>
      <c r="AR2095" s="84"/>
      <c r="AS2095" s="84"/>
      <c r="AT2095" s="84"/>
      <c r="AU2095" s="84"/>
      <c r="AV2095" s="84"/>
      <c r="AW2095" s="84"/>
      <c r="AX2095" s="84"/>
      <c r="AY2095" s="84"/>
      <c r="AZ2095" s="84"/>
      <c r="BA2095" s="84"/>
      <c r="BB2095" s="84"/>
      <c r="BC2095" s="84"/>
      <c r="BD2095" s="84"/>
      <c r="BE2095" s="86"/>
      <c r="BF2095" s="86"/>
      <c r="BG2095" s="86"/>
      <c r="BH2095" s="86"/>
      <c r="BI2095" s="86"/>
      <c r="BJ2095" s="86"/>
      <c r="BK2095" s="86"/>
      <c r="BL2095" s="86"/>
      <c r="BM2095" s="86"/>
      <c r="BN2095" s="86"/>
      <c r="BO2095" s="86"/>
      <c r="BP2095" s="86"/>
      <c r="BQ2095" s="86"/>
      <c r="BR2095" s="86"/>
      <c r="BS2095" s="86"/>
      <c r="BT2095" s="86"/>
      <c r="BU2095" s="86"/>
      <c r="BV2095" s="86"/>
      <c r="BW2095" s="86"/>
      <c r="BX2095" s="86"/>
      <c r="BY2095" s="86"/>
    </row>
    <row r="2096" spans="36:77" s="73" customFormat="1" ht="12.75" hidden="1">
      <c r="AJ2096" s="437"/>
      <c r="AK2096" s="437"/>
      <c r="AL2096" s="437"/>
      <c r="AM2096" s="437"/>
      <c r="AN2096" s="437"/>
      <c r="AO2096" s="437"/>
      <c r="AP2096" s="437"/>
      <c r="AQ2096" s="437"/>
      <c r="AR2096" s="84"/>
      <c r="AS2096" s="84"/>
      <c r="AT2096" s="84"/>
      <c r="AU2096" s="84"/>
      <c r="AV2096" s="84"/>
      <c r="AW2096" s="84"/>
      <c r="AX2096" s="84"/>
      <c r="AY2096" s="84"/>
      <c r="AZ2096" s="84"/>
      <c r="BA2096" s="84"/>
      <c r="BB2096" s="84"/>
      <c r="BC2096" s="84"/>
      <c r="BD2096" s="84"/>
      <c r="BE2096" s="86"/>
      <c r="BF2096" s="86"/>
      <c r="BG2096" s="86"/>
      <c r="BH2096" s="86"/>
      <c r="BI2096" s="86"/>
      <c r="BJ2096" s="86"/>
      <c r="BK2096" s="86"/>
      <c r="BL2096" s="86"/>
      <c r="BM2096" s="86"/>
      <c r="BN2096" s="86"/>
      <c r="BO2096" s="86"/>
      <c r="BP2096" s="86"/>
      <c r="BQ2096" s="86"/>
      <c r="BR2096" s="86"/>
      <c r="BS2096" s="86"/>
      <c r="BT2096" s="86"/>
      <c r="BU2096" s="86"/>
      <c r="BV2096" s="86"/>
      <c r="BW2096" s="86"/>
      <c r="BX2096" s="86"/>
      <c r="BY2096" s="86"/>
    </row>
    <row r="2097" spans="36:77" s="73" customFormat="1" ht="12.75" hidden="1">
      <c r="AJ2097" s="437"/>
      <c r="AK2097" s="437"/>
      <c r="AL2097" s="437"/>
      <c r="AM2097" s="437"/>
      <c r="AN2097" s="437"/>
      <c r="AO2097" s="437"/>
      <c r="AP2097" s="437"/>
      <c r="AQ2097" s="437"/>
      <c r="AR2097" s="84"/>
      <c r="AS2097" s="84"/>
      <c r="AT2097" s="84"/>
      <c r="AU2097" s="84"/>
      <c r="AV2097" s="84"/>
      <c r="AW2097" s="84"/>
      <c r="AX2097" s="84"/>
      <c r="AY2097" s="84"/>
      <c r="AZ2097" s="84"/>
      <c r="BA2097" s="84"/>
      <c r="BB2097" s="84"/>
      <c r="BC2097" s="84"/>
      <c r="BD2097" s="84"/>
      <c r="BE2097" s="86"/>
      <c r="BF2097" s="86"/>
      <c r="BG2097" s="86"/>
      <c r="BH2097" s="86"/>
      <c r="BI2097" s="86"/>
      <c r="BJ2097" s="86"/>
      <c r="BK2097" s="86"/>
      <c r="BL2097" s="86"/>
      <c r="BM2097" s="86"/>
      <c r="BN2097" s="86"/>
      <c r="BO2097" s="86"/>
      <c r="BP2097" s="86"/>
      <c r="BQ2097" s="86"/>
      <c r="BR2097" s="86"/>
      <c r="BS2097" s="86"/>
      <c r="BT2097" s="86"/>
      <c r="BU2097" s="86"/>
      <c r="BV2097" s="86"/>
      <c r="BW2097" s="86"/>
      <c r="BX2097" s="86"/>
      <c r="BY2097" s="86"/>
    </row>
    <row r="2098" spans="36:77" s="73" customFormat="1" ht="12.75" hidden="1">
      <c r="AJ2098" s="437"/>
      <c r="AK2098" s="437"/>
      <c r="AL2098" s="437"/>
      <c r="AM2098" s="437"/>
      <c r="AN2098" s="437"/>
      <c r="AO2098" s="437"/>
      <c r="AP2098" s="437"/>
      <c r="AQ2098" s="437"/>
      <c r="AR2098" s="84"/>
      <c r="AS2098" s="84"/>
      <c r="AT2098" s="84"/>
      <c r="AU2098" s="84"/>
      <c r="AV2098" s="84"/>
      <c r="AW2098" s="84"/>
      <c r="AX2098" s="84"/>
      <c r="AY2098" s="84"/>
      <c r="AZ2098" s="84"/>
      <c r="BA2098" s="84"/>
      <c r="BB2098" s="84"/>
      <c r="BC2098" s="84"/>
      <c r="BD2098" s="84"/>
      <c r="BE2098" s="86"/>
      <c r="BF2098" s="86"/>
      <c r="BG2098" s="86"/>
      <c r="BH2098" s="86"/>
      <c r="BI2098" s="86"/>
      <c r="BJ2098" s="86"/>
      <c r="BK2098" s="86"/>
      <c r="BL2098" s="86"/>
      <c r="BM2098" s="86"/>
      <c r="BN2098" s="86"/>
      <c r="BO2098" s="86"/>
      <c r="BP2098" s="86"/>
      <c r="BQ2098" s="86"/>
      <c r="BR2098" s="86"/>
      <c r="BS2098" s="86"/>
      <c r="BT2098" s="86"/>
      <c r="BU2098" s="86"/>
      <c r="BV2098" s="86"/>
      <c r="BW2098" s="86"/>
      <c r="BX2098" s="86"/>
      <c r="BY2098" s="86"/>
    </row>
    <row r="2099" spans="36:77" s="73" customFormat="1" ht="12.75" hidden="1">
      <c r="AJ2099" s="437"/>
      <c r="AK2099" s="437"/>
      <c r="AL2099" s="437"/>
      <c r="AM2099" s="437"/>
      <c r="AN2099" s="437"/>
      <c r="AO2099" s="437"/>
      <c r="AP2099" s="437"/>
      <c r="AQ2099" s="437"/>
      <c r="AR2099" s="84"/>
      <c r="AS2099" s="84"/>
      <c r="AT2099" s="84"/>
      <c r="AU2099" s="84"/>
      <c r="AV2099" s="84"/>
      <c r="AW2099" s="84"/>
      <c r="AX2099" s="84"/>
      <c r="AY2099" s="84"/>
      <c r="AZ2099" s="84"/>
      <c r="BA2099" s="84"/>
      <c r="BB2099" s="84"/>
      <c r="BC2099" s="84"/>
      <c r="BD2099" s="84"/>
      <c r="BE2099" s="86"/>
      <c r="BF2099" s="86"/>
      <c r="BG2099" s="86"/>
      <c r="BH2099" s="86"/>
      <c r="BI2099" s="86"/>
      <c r="BJ2099" s="86"/>
      <c r="BK2099" s="86"/>
      <c r="BL2099" s="86"/>
      <c r="BM2099" s="86"/>
      <c r="BN2099" s="86"/>
      <c r="BO2099" s="86"/>
      <c r="BP2099" s="86"/>
      <c r="BQ2099" s="86"/>
      <c r="BR2099" s="86"/>
      <c r="BS2099" s="86"/>
      <c r="BT2099" s="86"/>
      <c r="BU2099" s="86"/>
      <c r="BV2099" s="86"/>
      <c r="BW2099" s="86"/>
      <c r="BX2099" s="86"/>
      <c r="BY2099" s="86"/>
    </row>
    <row r="2100" spans="36:77" s="73" customFormat="1" ht="12.75" hidden="1">
      <c r="AJ2100" s="437"/>
      <c r="AK2100" s="437"/>
      <c r="AL2100" s="437"/>
      <c r="AM2100" s="437"/>
      <c r="AN2100" s="437"/>
      <c r="AO2100" s="437"/>
      <c r="AP2100" s="437"/>
      <c r="AQ2100" s="437"/>
      <c r="AR2100" s="84"/>
      <c r="AS2100" s="84"/>
      <c r="AT2100" s="84"/>
      <c r="AU2100" s="84"/>
      <c r="AV2100" s="84"/>
      <c r="AW2100" s="84"/>
      <c r="AX2100" s="84"/>
      <c r="AY2100" s="84"/>
      <c r="AZ2100" s="84"/>
      <c r="BA2100" s="84"/>
      <c r="BB2100" s="84"/>
      <c r="BC2100" s="84"/>
      <c r="BD2100" s="84"/>
      <c r="BE2100" s="86"/>
      <c r="BF2100" s="86"/>
      <c r="BG2100" s="86"/>
      <c r="BH2100" s="86"/>
      <c r="BI2100" s="86"/>
      <c r="BJ2100" s="86"/>
      <c r="BK2100" s="86"/>
      <c r="BL2100" s="86"/>
      <c r="BM2100" s="86"/>
      <c r="BN2100" s="86"/>
      <c r="BO2100" s="86"/>
      <c r="BP2100" s="86"/>
      <c r="BQ2100" s="86"/>
      <c r="BR2100" s="86"/>
      <c r="BS2100" s="86"/>
      <c r="BT2100" s="86"/>
      <c r="BU2100" s="86"/>
      <c r="BV2100" s="86"/>
      <c r="BW2100" s="86"/>
      <c r="BX2100" s="86"/>
      <c r="BY2100" s="86"/>
    </row>
    <row r="2101" spans="36:77" s="73" customFormat="1" ht="12.75" hidden="1">
      <c r="AJ2101" s="437"/>
      <c r="AK2101" s="437"/>
      <c r="AL2101" s="437"/>
      <c r="AM2101" s="437"/>
      <c r="AN2101" s="437"/>
      <c r="AO2101" s="437"/>
      <c r="AP2101" s="437"/>
      <c r="AQ2101" s="437"/>
      <c r="AR2101" s="84"/>
      <c r="AS2101" s="84"/>
      <c r="AT2101" s="84"/>
      <c r="AU2101" s="84"/>
      <c r="AV2101" s="84"/>
      <c r="AW2101" s="84"/>
      <c r="AX2101" s="84"/>
      <c r="AY2101" s="84"/>
      <c r="AZ2101" s="84"/>
      <c r="BA2101" s="84"/>
      <c r="BB2101" s="84"/>
      <c r="BC2101" s="84"/>
      <c r="BD2101" s="84"/>
      <c r="BE2101" s="86"/>
      <c r="BF2101" s="86"/>
      <c r="BG2101" s="86"/>
      <c r="BH2101" s="86"/>
      <c r="BI2101" s="86"/>
      <c r="BJ2101" s="86"/>
      <c r="BK2101" s="86"/>
      <c r="BL2101" s="86"/>
      <c r="BM2101" s="86"/>
      <c r="BN2101" s="86"/>
      <c r="BO2101" s="86"/>
      <c r="BP2101" s="86"/>
      <c r="BQ2101" s="86"/>
      <c r="BR2101" s="86"/>
      <c r="BS2101" s="86"/>
      <c r="BT2101" s="86"/>
      <c r="BU2101" s="86"/>
      <c r="BV2101" s="86"/>
      <c r="BW2101" s="86"/>
      <c r="BX2101" s="86"/>
      <c r="BY2101" s="86"/>
    </row>
    <row r="2102" spans="36:77" s="73" customFormat="1" ht="12.75" hidden="1">
      <c r="AJ2102" s="437"/>
      <c r="AK2102" s="437"/>
      <c r="AL2102" s="437"/>
      <c r="AM2102" s="437"/>
      <c r="AN2102" s="437"/>
      <c r="AO2102" s="437"/>
      <c r="AP2102" s="437"/>
      <c r="AQ2102" s="437"/>
      <c r="AR2102" s="84"/>
      <c r="AS2102" s="84"/>
      <c r="AT2102" s="84"/>
      <c r="AU2102" s="84"/>
      <c r="AV2102" s="84"/>
      <c r="AW2102" s="84"/>
      <c r="AX2102" s="84"/>
      <c r="AY2102" s="84"/>
      <c r="AZ2102" s="84"/>
      <c r="BA2102" s="84"/>
      <c r="BB2102" s="84"/>
      <c r="BC2102" s="84"/>
      <c r="BD2102" s="84"/>
      <c r="BE2102" s="86"/>
      <c r="BF2102" s="86"/>
      <c r="BG2102" s="86"/>
      <c r="BH2102" s="86"/>
      <c r="BI2102" s="86"/>
      <c r="BJ2102" s="86"/>
      <c r="BK2102" s="86"/>
      <c r="BL2102" s="86"/>
      <c r="BM2102" s="86"/>
      <c r="BN2102" s="86"/>
      <c r="BO2102" s="86"/>
      <c r="BP2102" s="86"/>
      <c r="BQ2102" s="86"/>
      <c r="BR2102" s="86"/>
      <c r="BS2102" s="86"/>
      <c r="BT2102" s="86"/>
      <c r="BU2102" s="86"/>
      <c r="BV2102" s="86"/>
      <c r="BW2102" s="86"/>
      <c r="BX2102" s="86"/>
      <c r="BY2102" s="86"/>
    </row>
    <row r="2103" spans="36:77" s="73" customFormat="1" ht="12.75" hidden="1">
      <c r="AJ2103" s="437"/>
      <c r="AK2103" s="437"/>
      <c r="AL2103" s="437"/>
      <c r="AM2103" s="437"/>
      <c r="AN2103" s="437"/>
      <c r="AO2103" s="437"/>
      <c r="AP2103" s="437"/>
      <c r="AQ2103" s="437"/>
      <c r="AR2103" s="84"/>
      <c r="AS2103" s="84"/>
      <c r="AT2103" s="84"/>
      <c r="AU2103" s="84"/>
      <c r="AV2103" s="84"/>
      <c r="AW2103" s="84"/>
      <c r="AX2103" s="84"/>
      <c r="AY2103" s="84"/>
      <c r="AZ2103" s="84"/>
      <c r="BA2103" s="84"/>
      <c r="BB2103" s="84"/>
      <c r="BC2103" s="84"/>
      <c r="BD2103" s="84"/>
      <c r="BE2103" s="86"/>
      <c r="BF2103" s="86"/>
      <c r="BG2103" s="86"/>
      <c r="BH2103" s="86"/>
      <c r="BI2103" s="86"/>
      <c r="BJ2103" s="86"/>
      <c r="BK2103" s="86"/>
      <c r="BL2103" s="86"/>
      <c r="BM2103" s="86"/>
      <c r="BN2103" s="86"/>
      <c r="BO2103" s="86"/>
      <c r="BP2103" s="86"/>
      <c r="BQ2103" s="86"/>
      <c r="BR2103" s="86"/>
      <c r="BS2103" s="86"/>
      <c r="BT2103" s="86"/>
      <c r="BU2103" s="86"/>
      <c r="BV2103" s="86"/>
      <c r="BW2103" s="86"/>
      <c r="BX2103" s="86"/>
      <c r="BY2103" s="86"/>
    </row>
    <row r="2104" spans="36:77" s="73" customFormat="1" ht="12.75" hidden="1">
      <c r="AJ2104" s="437"/>
      <c r="AK2104" s="437"/>
      <c r="AL2104" s="437"/>
      <c r="AM2104" s="437"/>
      <c r="AN2104" s="437"/>
      <c r="AO2104" s="437"/>
      <c r="AP2104" s="437"/>
      <c r="AQ2104" s="437"/>
      <c r="AR2104" s="84"/>
      <c r="AS2104" s="84"/>
      <c r="AT2104" s="84"/>
      <c r="AU2104" s="84"/>
      <c r="AV2104" s="84"/>
      <c r="AW2104" s="84"/>
      <c r="AX2104" s="84"/>
      <c r="AY2104" s="84"/>
      <c r="AZ2104" s="84"/>
      <c r="BA2104" s="84"/>
      <c r="BB2104" s="84"/>
      <c r="BC2104" s="84"/>
      <c r="BD2104" s="84"/>
      <c r="BE2104" s="86"/>
      <c r="BF2104" s="86"/>
      <c r="BG2104" s="86"/>
      <c r="BH2104" s="86"/>
      <c r="BI2104" s="86"/>
      <c r="BJ2104" s="86"/>
      <c r="BK2104" s="86"/>
      <c r="BL2104" s="86"/>
      <c r="BM2104" s="86"/>
      <c r="BN2104" s="86"/>
      <c r="BO2104" s="86"/>
      <c r="BP2104" s="86"/>
      <c r="BQ2104" s="86"/>
      <c r="BR2104" s="86"/>
      <c r="BS2104" s="86"/>
      <c r="BT2104" s="86"/>
      <c r="BU2104" s="86"/>
      <c r="BV2104" s="86"/>
      <c r="BW2104" s="86"/>
      <c r="BX2104" s="86"/>
      <c r="BY2104" s="86"/>
    </row>
    <row r="2105" spans="36:77" s="73" customFormat="1" ht="12.75" hidden="1">
      <c r="AJ2105" s="437"/>
      <c r="AK2105" s="437"/>
      <c r="AL2105" s="437"/>
      <c r="AM2105" s="437"/>
      <c r="AN2105" s="437"/>
      <c r="AO2105" s="437"/>
      <c r="AP2105" s="437"/>
      <c r="AQ2105" s="437"/>
      <c r="AR2105" s="84"/>
      <c r="AS2105" s="84"/>
      <c r="AT2105" s="84"/>
      <c r="AU2105" s="84"/>
      <c r="AV2105" s="84"/>
      <c r="AW2105" s="84"/>
      <c r="AX2105" s="84"/>
      <c r="AY2105" s="84"/>
      <c r="AZ2105" s="84"/>
      <c r="BA2105" s="84"/>
      <c r="BB2105" s="84"/>
      <c r="BC2105" s="84"/>
      <c r="BD2105" s="84"/>
      <c r="BE2105" s="86"/>
      <c r="BF2105" s="86"/>
      <c r="BG2105" s="86"/>
      <c r="BH2105" s="86"/>
      <c r="BI2105" s="86"/>
      <c r="BJ2105" s="86"/>
      <c r="BK2105" s="86"/>
      <c r="BL2105" s="86"/>
      <c r="BM2105" s="86"/>
      <c r="BN2105" s="86"/>
      <c r="BO2105" s="86"/>
      <c r="BP2105" s="86"/>
      <c r="BQ2105" s="86"/>
      <c r="BR2105" s="86"/>
      <c r="BS2105" s="86"/>
      <c r="BT2105" s="86"/>
      <c r="BU2105" s="86"/>
      <c r="BV2105" s="86"/>
      <c r="BW2105" s="86"/>
      <c r="BX2105" s="86"/>
      <c r="BY2105" s="86"/>
    </row>
    <row r="2106" spans="36:77" s="73" customFormat="1" ht="12.75" hidden="1">
      <c r="AJ2106" s="437"/>
      <c r="AK2106" s="437"/>
      <c r="AL2106" s="437"/>
      <c r="AM2106" s="437"/>
      <c r="AN2106" s="437"/>
      <c r="AO2106" s="437"/>
      <c r="AP2106" s="437"/>
      <c r="AQ2106" s="437"/>
      <c r="AR2106" s="84"/>
      <c r="AS2106" s="84"/>
      <c r="AT2106" s="84"/>
      <c r="AU2106" s="84"/>
      <c r="AV2106" s="84"/>
      <c r="AW2106" s="84"/>
      <c r="AX2106" s="84"/>
      <c r="AY2106" s="84"/>
      <c r="AZ2106" s="84"/>
      <c r="BA2106" s="84"/>
      <c r="BB2106" s="84"/>
      <c r="BC2106" s="84"/>
      <c r="BD2106" s="84"/>
      <c r="BE2106" s="86"/>
      <c r="BF2106" s="86"/>
      <c r="BG2106" s="86"/>
      <c r="BH2106" s="86"/>
      <c r="BI2106" s="86"/>
      <c r="BJ2106" s="86"/>
      <c r="BK2106" s="86"/>
      <c r="BL2106" s="86"/>
      <c r="BM2106" s="86"/>
      <c r="BN2106" s="86"/>
      <c r="BO2106" s="86"/>
      <c r="BP2106" s="86"/>
      <c r="BQ2106" s="86"/>
      <c r="BR2106" s="86"/>
      <c r="BS2106" s="86"/>
      <c r="BT2106" s="86"/>
      <c r="BU2106" s="86"/>
      <c r="BV2106" s="86"/>
      <c r="BW2106" s="86"/>
      <c r="BX2106" s="86"/>
      <c r="BY2106" s="86"/>
    </row>
    <row r="2107" spans="36:77" s="73" customFormat="1" ht="12.75" hidden="1">
      <c r="AJ2107" s="437"/>
      <c r="AK2107" s="437"/>
      <c r="AL2107" s="437"/>
      <c r="AM2107" s="437"/>
      <c r="AN2107" s="437"/>
      <c r="AO2107" s="437"/>
      <c r="AP2107" s="437"/>
      <c r="AQ2107" s="437"/>
      <c r="AR2107" s="84"/>
      <c r="AS2107" s="84"/>
      <c r="AT2107" s="84"/>
      <c r="AU2107" s="84"/>
      <c r="AV2107" s="84"/>
      <c r="AW2107" s="84"/>
      <c r="AX2107" s="84"/>
      <c r="AY2107" s="84"/>
      <c r="AZ2107" s="84"/>
      <c r="BA2107" s="84"/>
      <c r="BB2107" s="84"/>
      <c r="BC2107" s="84"/>
      <c r="BD2107" s="84"/>
      <c r="BE2107" s="86"/>
      <c r="BF2107" s="86"/>
      <c r="BG2107" s="86"/>
      <c r="BH2107" s="86"/>
      <c r="BI2107" s="86"/>
      <c r="BJ2107" s="86"/>
      <c r="BK2107" s="86"/>
      <c r="BL2107" s="86"/>
      <c r="BM2107" s="86"/>
      <c r="BN2107" s="86"/>
      <c r="BO2107" s="86"/>
      <c r="BP2107" s="86"/>
      <c r="BQ2107" s="86"/>
      <c r="BR2107" s="86"/>
      <c r="BS2107" s="86"/>
      <c r="BT2107" s="86"/>
      <c r="BU2107" s="86"/>
      <c r="BV2107" s="86"/>
      <c r="BW2107" s="86"/>
      <c r="BX2107" s="86"/>
      <c r="BY2107" s="86"/>
    </row>
    <row r="2108" spans="36:77" s="73" customFormat="1" ht="12.75" hidden="1">
      <c r="AJ2108" s="437"/>
      <c r="AK2108" s="437"/>
      <c r="AL2108" s="437"/>
      <c r="AM2108" s="437"/>
      <c r="AN2108" s="437"/>
      <c r="AO2108" s="437"/>
      <c r="AP2108" s="437"/>
      <c r="AQ2108" s="437"/>
      <c r="AR2108" s="84"/>
      <c r="AS2108" s="84"/>
      <c r="AT2108" s="84"/>
      <c r="AU2108" s="84"/>
      <c r="AV2108" s="84"/>
      <c r="AW2108" s="84"/>
      <c r="AX2108" s="84"/>
      <c r="AY2108" s="84"/>
      <c r="AZ2108" s="84"/>
      <c r="BA2108" s="84"/>
      <c r="BB2108" s="84"/>
      <c r="BC2108" s="84"/>
      <c r="BD2108" s="84"/>
      <c r="BE2108" s="86"/>
      <c r="BF2108" s="86"/>
      <c r="BG2108" s="86"/>
      <c r="BH2108" s="86"/>
      <c r="BI2108" s="86"/>
      <c r="BJ2108" s="86"/>
      <c r="BK2108" s="86"/>
      <c r="BL2108" s="86"/>
      <c r="BM2108" s="86"/>
      <c r="BN2108" s="86"/>
      <c r="BO2108" s="86"/>
      <c r="BP2108" s="86"/>
      <c r="BQ2108" s="86"/>
      <c r="BR2108" s="86"/>
      <c r="BS2108" s="86"/>
      <c r="BT2108" s="86"/>
      <c r="BU2108" s="86"/>
      <c r="BV2108" s="86"/>
      <c r="BW2108" s="86"/>
      <c r="BX2108" s="86"/>
      <c r="BY2108" s="86"/>
    </row>
    <row r="2109" spans="36:77" s="73" customFormat="1" ht="12.75" hidden="1">
      <c r="AJ2109" s="437"/>
      <c r="AK2109" s="437"/>
      <c r="AL2109" s="437"/>
      <c r="AM2109" s="437"/>
      <c r="AN2109" s="437"/>
      <c r="AO2109" s="437"/>
      <c r="AP2109" s="437"/>
      <c r="AQ2109" s="437"/>
      <c r="AR2109" s="84"/>
      <c r="AS2109" s="84"/>
      <c r="AT2109" s="84"/>
      <c r="AU2109" s="84"/>
      <c r="AV2109" s="84"/>
      <c r="AW2109" s="84"/>
      <c r="AX2109" s="84"/>
      <c r="AY2109" s="84"/>
      <c r="AZ2109" s="84"/>
      <c r="BA2109" s="84"/>
      <c r="BB2109" s="84"/>
      <c r="BC2109" s="84"/>
      <c r="BD2109" s="84"/>
      <c r="BE2109" s="86"/>
      <c r="BF2109" s="86"/>
      <c r="BG2109" s="86"/>
      <c r="BH2109" s="86"/>
      <c r="BI2109" s="86"/>
      <c r="BJ2109" s="86"/>
      <c r="BK2109" s="86"/>
      <c r="BL2109" s="86"/>
      <c r="BM2109" s="86"/>
      <c r="BN2109" s="86"/>
      <c r="BO2109" s="86"/>
      <c r="BP2109" s="86"/>
      <c r="BQ2109" s="86"/>
      <c r="BR2109" s="86"/>
      <c r="BS2109" s="86"/>
      <c r="BT2109" s="86"/>
      <c r="BU2109" s="86"/>
      <c r="BV2109" s="86"/>
      <c r="BW2109" s="86"/>
      <c r="BX2109" s="86"/>
      <c r="BY2109" s="86"/>
    </row>
    <row r="2110" spans="36:77" s="73" customFormat="1" ht="12.75" hidden="1">
      <c r="AJ2110" s="437"/>
      <c r="AK2110" s="437"/>
      <c r="AL2110" s="437"/>
      <c r="AM2110" s="437"/>
      <c r="AN2110" s="437"/>
      <c r="AO2110" s="437"/>
      <c r="AP2110" s="437"/>
      <c r="AQ2110" s="437"/>
      <c r="AR2110" s="84"/>
      <c r="AS2110" s="84"/>
      <c r="AT2110" s="84"/>
      <c r="AU2110" s="84"/>
      <c r="AV2110" s="84"/>
      <c r="AW2110" s="84"/>
      <c r="AX2110" s="84"/>
      <c r="AY2110" s="84"/>
      <c r="AZ2110" s="84"/>
      <c r="BA2110" s="84"/>
      <c r="BB2110" s="84"/>
      <c r="BC2110" s="84"/>
      <c r="BD2110" s="84"/>
      <c r="BE2110" s="86"/>
      <c r="BF2110" s="86"/>
      <c r="BG2110" s="86"/>
      <c r="BH2110" s="86"/>
      <c r="BI2110" s="86"/>
      <c r="BJ2110" s="86"/>
      <c r="BK2110" s="86"/>
      <c r="BL2110" s="86"/>
      <c r="BM2110" s="86"/>
      <c r="BN2110" s="86"/>
      <c r="BO2110" s="86"/>
      <c r="BP2110" s="86"/>
      <c r="BQ2110" s="86"/>
      <c r="BR2110" s="86"/>
      <c r="BS2110" s="86"/>
      <c r="BT2110" s="86"/>
      <c r="BU2110" s="86"/>
      <c r="BV2110" s="86"/>
      <c r="BW2110" s="86"/>
      <c r="BX2110" s="86"/>
      <c r="BY2110" s="86"/>
    </row>
    <row r="2111" spans="36:77" s="73" customFormat="1" ht="12.75" hidden="1">
      <c r="AJ2111" s="437"/>
      <c r="AK2111" s="437"/>
      <c r="AL2111" s="437"/>
      <c r="AM2111" s="437"/>
      <c r="AN2111" s="437"/>
      <c r="AO2111" s="437"/>
      <c r="AP2111" s="437"/>
      <c r="AQ2111" s="437"/>
      <c r="AR2111" s="84"/>
      <c r="AS2111" s="84"/>
      <c r="AT2111" s="84"/>
      <c r="AU2111" s="84"/>
      <c r="AV2111" s="84"/>
      <c r="AW2111" s="84"/>
      <c r="AX2111" s="84"/>
      <c r="AY2111" s="84"/>
      <c r="AZ2111" s="84"/>
      <c r="BA2111" s="84"/>
      <c r="BB2111" s="84"/>
      <c r="BC2111" s="84"/>
      <c r="BD2111" s="84"/>
      <c r="BE2111" s="86"/>
      <c r="BF2111" s="86"/>
      <c r="BG2111" s="86"/>
      <c r="BH2111" s="86"/>
      <c r="BI2111" s="86"/>
      <c r="BJ2111" s="86"/>
      <c r="BK2111" s="86"/>
      <c r="BL2111" s="86"/>
      <c r="BM2111" s="86"/>
      <c r="BN2111" s="86"/>
      <c r="BO2111" s="86"/>
      <c r="BP2111" s="86"/>
      <c r="BQ2111" s="86"/>
      <c r="BR2111" s="86"/>
      <c r="BS2111" s="86"/>
      <c r="BT2111" s="86"/>
      <c r="BU2111" s="86"/>
      <c r="BV2111" s="86"/>
      <c r="BW2111" s="86"/>
      <c r="BX2111" s="86"/>
      <c r="BY2111" s="86"/>
    </row>
    <row r="2112" spans="36:77" s="73" customFormat="1" ht="12.75" hidden="1">
      <c r="AJ2112" s="437"/>
      <c r="AK2112" s="437"/>
      <c r="AL2112" s="437"/>
      <c r="AM2112" s="437"/>
      <c r="AN2112" s="437"/>
      <c r="AO2112" s="437"/>
      <c r="AP2112" s="437"/>
      <c r="AQ2112" s="437"/>
      <c r="AR2112" s="84"/>
      <c r="AS2112" s="84"/>
      <c r="AT2112" s="84"/>
      <c r="AU2112" s="84"/>
      <c r="AV2112" s="84"/>
      <c r="AW2112" s="84"/>
      <c r="AX2112" s="84"/>
      <c r="AY2112" s="84"/>
      <c r="AZ2112" s="84"/>
      <c r="BA2112" s="84"/>
      <c r="BB2112" s="84"/>
      <c r="BC2112" s="84"/>
      <c r="BD2112" s="84"/>
      <c r="BE2112" s="86"/>
      <c r="BF2112" s="86"/>
      <c r="BG2112" s="86"/>
      <c r="BH2112" s="86"/>
      <c r="BI2112" s="86"/>
      <c r="BJ2112" s="86"/>
      <c r="BK2112" s="86"/>
      <c r="BL2112" s="86"/>
      <c r="BM2112" s="86"/>
      <c r="BN2112" s="86"/>
      <c r="BO2112" s="86"/>
      <c r="BP2112" s="86"/>
      <c r="BQ2112" s="86"/>
      <c r="BR2112" s="86"/>
      <c r="BS2112" s="86"/>
      <c r="BT2112" s="86"/>
      <c r="BU2112" s="86"/>
      <c r="BV2112" s="86"/>
      <c r="BW2112" s="86"/>
      <c r="BX2112" s="86"/>
      <c r="BY2112" s="86"/>
    </row>
    <row r="2113" spans="36:77" s="73" customFormat="1" ht="12.75" hidden="1">
      <c r="AJ2113" s="437"/>
      <c r="AK2113" s="437"/>
      <c r="AL2113" s="437"/>
      <c r="AM2113" s="437"/>
      <c r="AN2113" s="437"/>
      <c r="AO2113" s="437"/>
      <c r="AP2113" s="437"/>
      <c r="AQ2113" s="437"/>
      <c r="AR2113" s="84"/>
      <c r="AS2113" s="84"/>
      <c r="AT2113" s="84"/>
      <c r="AU2113" s="84"/>
      <c r="AV2113" s="84"/>
      <c r="AW2113" s="84"/>
      <c r="AX2113" s="84"/>
      <c r="AY2113" s="84"/>
      <c r="AZ2113" s="84"/>
      <c r="BA2113" s="84"/>
      <c r="BB2113" s="84"/>
      <c r="BC2113" s="84"/>
      <c r="BD2113" s="84"/>
      <c r="BE2113" s="86"/>
      <c r="BF2113" s="86"/>
      <c r="BG2113" s="86"/>
      <c r="BH2113" s="86"/>
      <c r="BI2113" s="86"/>
      <c r="BJ2113" s="86"/>
      <c r="BK2113" s="86"/>
      <c r="BL2113" s="86"/>
      <c r="BM2113" s="86"/>
      <c r="BN2113" s="86"/>
      <c r="BO2113" s="86"/>
      <c r="BP2113" s="86"/>
      <c r="BQ2113" s="86"/>
      <c r="BR2113" s="86"/>
      <c r="BS2113" s="86"/>
      <c r="BT2113" s="86"/>
      <c r="BU2113" s="86"/>
      <c r="BV2113" s="86"/>
      <c r="BW2113" s="86"/>
      <c r="BX2113" s="86"/>
      <c r="BY2113" s="86"/>
    </row>
    <row r="2114" spans="36:77" s="73" customFormat="1" ht="12.75" hidden="1">
      <c r="AJ2114" s="437"/>
      <c r="AK2114" s="437"/>
      <c r="AL2114" s="437"/>
      <c r="AM2114" s="437"/>
      <c r="AN2114" s="437"/>
      <c r="AO2114" s="437"/>
      <c r="AP2114" s="437"/>
      <c r="AQ2114" s="437"/>
      <c r="AR2114" s="84"/>
      <c r="AS2114" s="84"/>
      <c r="AT2114" s="84"/>
      <c r="AU2114" s="84"/>
      <c r="AV2114" s="84"/>
      <c r="AW2114" s="84"/>
      <c r="AX2114" s="84"/>
      <c r="AY2114" s="84"/>
      <c r="AZ2114" s="84"/>
      <c r="BA2114" s="84"/>
      <c r="BB2114" s="84"/>
      <c r="BC2114" s="84"/>
      <c r="BD2114" s="84"/>
      <c r="BE2114" s="86"/>
      <c r="BF2114" s="86"/>
      <c r="BG2114" s="86"/>
      <c r="BH2114" s="86"/>
      <c r="BI2114" s="86"/>
      <c r="BJ2114" s="86"/>
      <c r="BK2114" s="86"/>
      <c r="BL2114" s="86"/>
      <c r="BM2114" s="86"/>
      <c r="BN2114" s="86"/>
      <c r="BO2114" s="86"/>
      <c r="BP2114" s="86"/>
      <c r="BQ2114" s="86"/>
      <c r="BR2114" s="86"/>
      <c r="BS2114" s="86"/>
      <c r="BT2114" s="86"/>
      <c r="BU2114" s="86"/>
      <c r="BV2114" s="86"/>
      <c r="BW2114" s="86"/>
      <c r="BX2114" s="86"/>
      <c r="BY2114" s="86"/>
    </row>
    <row r="2115" spans="36:77" s="73" customFormat="1" ht="12.75" hidden="1">
      <c r="AJ2115" s="437"/>
      <c r="AK2115" s="437"/>
      <c r="AL2115" s="437"/>
      <c r="AM2115" s="437"/>
      <c r="AN2115" s="437"/>
      <c r="AO2115" s="437"/>
      <c r="AP2115" s="437"/>
      <c r="AQ2115" s="437"/>
      <c r="AR2115" s="84"/>
      <c r="AS2115" s="84"/>
      <c r="AT2115" s="84"/>
      <c r="AU2115" s="84"/>
      <c r="AV2115" s="84"/>
      <c r="AW2115" s="84"/>
      <c r="AX2115" s="84"/>
      <c r="AY2115" s="84"/>
      <c r="AZ2115" s="84"/>
      <c r="BA2115" s="84"/>
      <c r="BB2115" s="84"/>
      <c r="BC2115" s="84"/>
      <c r="BD2115" s="84"/>
      <c r="BE2115" s="86"/>
      <c r="BF2115" s="86"/>
      <c r="BG2115" s="86"/>
      <c r="BH2115" s="86"/>
      <c r="BI2115" s="86"/>
      <c r="BJ2115" s="86"/>
      <c r="BK2115" s="86"/>
      <c r="BL2115" s="86"/>
      <c r="BM2115" s="86"/>
      <c r="BN2115" s="86"/>
      <c r="BO2115" s="86"/>
      <c r="BP2115" s="86"/>
      <c r="BQ2115" s="86"/>
      <c r="BR2115" s="86"/>
      <c r="BS2115" s="86"/>
      <c r="BT2115" s="86"/>
      <c r="BU2115" s="86"/>
      <c r="BV2115" s="86"/>
      <c r="BW2115" s="86"/>
      <c r="BX2115" s="86"/>
      <c r="BY2115" s="86"/>
    </row>
    <row r="2116" spans="36:77" s="73" customFormat="1" ht="12.75" hidden="1">
      <c r="AJ2116" s="437"/>
      <c r="AK2116" s="437"/>
      <c r="AL2116" s="437"/>
      <c r="AM2116" s="437"/>
      <c r="AN2116" s="437"/>
      <c r="AO2116" s="437"/>
      <c r="AP2116" s="437"/>
      <c r="AQ2116" s="437"/>
      <c r="AR2116" s="84"/>
      <c r="AS2116" s="84"/>
      <c r="AT2116" s="84"/>
      <c r="AU2116" s="84"/>
      <c r="AV2116" s="84"/>
      <c r="AW2116" s="84"/>
      <c r="AX2116" s="84"/>
      <c r="AY2116" s="84"/>
      <c r="AZ2116" s="84"/>
      <c r="BA2116" s="84"/>
      <c r="BB2116" s="84"/>
      <c r="BC2116" s="84"/>
      <c r="BD2116" s="84"/>
      <c r="BE2116" s="86"/>
      <c r="BF2116" s="86"/>
      <c r="BG2116" s="86"/>
      <c r="BH2116" s="86"/>
      <c r="BI2116" s="86"/>
      <c r="BJ2116" s="86"/>
      <c r="BK2116" s="86"/>
      <c r="BL2116" s="86"/>
      <c r="BM2116" s="86"/>
      <c r="BN2116" s="86"/>
      <c r="BO2116" s="86"/>
      <c r="BP2116" s="86"/>
      <c r="BQ2116" s="86"/>
      <c r="BR2116" s="86"/>
      <c r="BS2116" s="86"/>
      <c r="BT2116" s="86"/>
      <c r="BU2116" s="86"/>
      <c r="BV2116" s="86"/>
      <c r="BW2116" s="86"/>
      <c r="BX2116" s="86"/>
      <c r="BY2116" s="86"/>
    </row>
    <row r="2117" spans="36:77" s="73" customFormat="1" ht="12.75" hidden="1">
      <c r="AJ2117" s="437"/>
      <c r="AK2117" s="437"/>
      <c r="AL2117" s="437"/>
      <c r="AM2117" s="437"/>
      <c r="AN2117" s="437"/>
      <c r="AO2117" s="437"/>
      <c r="AP2117" s="437"/>
      <c r="AQ2117" s="437"/>
      <c r="AR2117" s="84"/>
      <c r="AS2117" s="84"/>
      <c r="AT2117" s="84"/>
      <c r="AU2117" s="84"/>
      <c r="AV2117" s="84"/>
      <c r="AW2117" s="84"/>
      <c r="AX2117" s="84"/>
      <c r="AY2117" s="84"/>
      <c r="AZ2117" s="84"/>
      <c r="BA2117" s="84"/>
      <c r="BB2117" s="84"/>
      <c r="BC2117" s="84"/>
      <c r="BD2117" s="84"/>
      <c r="BE2117" s="86"/>
      <c r="BF2117" s="86"/>
      <c r="BG2117" s="86"/>
      <c r="BH2117" s="86"/>
      <c r="BI2117" s="86"/>
      <c r="BJ2117" s="86"/>
      <c r="BK2117" s="86"/>
      <c r="BL2117" s="86"/>
      <c r="BM2117" s="86"/>
      <c r="BN2117" s="86"/>
      <c r="BO2117" s="86"/>
      <c r="BP2117" s="86"/>
      <c r="BQ2117" s="86"/>
      <c r="BR2117" s="86"/>
      <c r="BS2117" s="86"/>
      <c r="BT2117" s="86"/>
      <c r="BU2117" s="86"/>
      <c r="BV2117" s="86"/>
      <c r="BW2117" s="86"/>
      <c r="BX2117" s="86"/>
      <c r="BY2117" s="86"/>
    </row>
    <row r="2118" spans="36:77" s="73" customFormat="1" ht="12.75" hidden="1">
      <c r="AJ2118" s="437"/>
      <c r="AK2118" s="437"/>
      <c r="AL2118" s="437"/>
      <c r="AM2118" s="437"/>
      <c r="AN2118" s="437"/>
      <c r="AO2118" s="437"/>
      <c r="AP2118" s="437"/>
      <c r="AQ2118" s="437"/>
      <c r="AR2118" s="84"/>
      <c r="AS2118" s="84"/>
      <c r="AT2118" s="84"/>
      <c r="AU2118" s="84"/>
      <c r="AV2118" s="84"/>
      <c r="AW2118" s="84"/>
      <c r="AX2118" s="84"/>
      <c r="AY2118" s="84"/>
      <c r="AZ2118" s="84"/>
      <c r="BA2118" s="84"/>
      <c r="BB2118" s="84"/>
      <c r="BC2118" s="84"/>
      <c r="BD2118" s="84"/>
      <c r="BE2118" s="86"/>
      <c r="BF2118" s="86"/>
      <c r="BG2118" s="86"/>
      <c r="BH2118" s="86"/>
      <c r="BI2118" s="86"/>
      <c r="BJ2118" s="86"/>
      <c r="BK2118" s="86"/>
      <c r="BL2118" s="86"/>
      <c r="BM2118" s="86"/>
      <c r="BN2118" s="86"/>
      <c r="BO2118" s="86"/>
      <c r="BP2118" s="86"/>
      <c r="BQ2118" s="86"/>
      <c r="BR2118" s="86"/>
      <c r="BS2118" s="86"/>
      <c r="BT2118" s="86"/>
      <c r="BU2118" s="86"/>
      <c r="BV2118" s="86"/>
      <c r="BW2118" s="86"/>
      <c r="BX2118" s="86"/>
      <c r="BY2118" s="86"/>
    </row>
    <row r="2119" spans="36:77" s="73" customFormat="1" ht="12.75" hidden="1">
      <c r="AJ2119" s="437"/>
      <c r="AK2119" s="437"/>
      <c r="AL2119" s="437"/>
      <c r="AM2119" s="437"/>
      <c r="AN2119" s="437"/>
      <c r="AO2119" s="437"/>
      <c r="AP2119" s="437"/>
      <c r="AQ2119" s="437"/>
      <c r="AR2119" s="84"/>
      <c r="AS2119" s="84"/>
      <c r="AT2119" s="84"/>
      <c r="AU2119" s="84"/>
      <c r="AV2119" s="84"/>
      <c r="AW2119" s="84"/>
      <c r="AX2119" s="84"/>
      <c r="AY2119" s="84"/>
      <c r="AZ2119" s="84"/>
      <c r="BA2119" s="84"/>
      <c r="BB2119" s="84"/>
      <c r="BC2119" s="84"/>
      <c r="BD2119" s="84"/>
      <c r="BE2119" s="86"/>
      <c r="BF2119" s="86"/>
      <c r="BG2119" s="86"/>
      <c r="BH2119" s="86"/>
      <c r="BI2119" s="86"/>
      <c r="BJ2119" s="86"/>
      <c r="BK2119" s="86"/>
      <c r="BL2119" s="86"/>
      <c r="BM2119" s="86"/>
      <c r="BN2119" s="86"/>
      <c r="BO2119" s="86"/>
      <c r="BP2119" s="86"/>
      <c r="BQ2119" s="86"/>
      <c r="BR2119" s="86"/>
      <c r="BS2119" s="86"/>
      <c r="BT2119" s="86"/>
      <c r="BU2119" s="86"/>
      <c r="BV2119" s="86"/>
      <c r="BW2119" s="86"/>
      <c r="BX2119" s="86"/>
      <c r="BY2119" s="86"/>
    </row>
    <row r="2120" spans="36:77" s="73" customFormat="1" ht="12.75" hidden="1">
      <c r="AJ2120" s="437"/>
      <c r="AK2120" s="437"/>
      <c r="AL2120" s="437"/>
      <c r="AM2120" s="437"/>
      <c r="AN2120" s="437"/>
      <c r="AO2120" s="437"/>
      <c r="AP2120" s="437"/>
      <c r="AQ2120" s="437"/>
      <c r="AR2120" s="84"/>
      <c r="AS2120" s="84"/>
      <c r="AT2120" s="84"/>
      <c r="AU2120" s="84"/>
      <c r="AV2120" s="84"/>
      <c r="AW2120" s="84"/>
      <c r="AX2120" s="84"/>
      <c r="AY2120" s="84"/>
      <c r="AZ2120" s="84"/>
      <c r="BA2120" s="84"/>
      <c r="BB2120" s="84"/>
      <c r="BC2120" s="84"/>
      <c r="BD2120" s="84"/>
      <c r="BE2120" s="86"/>
      <c r="BF2120" s="86"/>
      <c r="BG2120" s="86"/>
      <c r="BH2120" s="86"/>
      <c r="BI2120" s="86"/>
      <c r="BJ2120" s="86"/>
      <c r="BK2120" s="86"/>
      <c r="BL2120" s="86"/>
      <c r="BM2120" s="86"/>
      <c r="BN2120" s="86"/>
      <c r="BO2120" s="86"/>
      <c r="BP2120" s="86"/>
      <c r="BQ2120" s="86"/>
      <c r="BR2120" s="86"/>
      <c r="BS2120" s="86"/>
      <c r="BT2120" s="86"/>
      <c r="BU2120" s="86"/>
      <c r="BV2120" s="86"/>
      <c r="BW2120" s="86"/>
      <c r="BX2120" s="86"/>
      <c r="BY2120" s="86"/>
    </row>
    <row r="2121" spans="36:77" s="73" customFormat="1" ht="12.75" hidden="1">
      <c r="AJ2121" s="437"/>
      <c r="AK2121" s="437"/>
      <c r="AL2121" s="437"/>
      <c r="AM2121" s="437"/>
      <c r="AN2121" s="437"/>
      <c r="AO2121" s="437"/>
      <c r="AP2121" s="437"/>
      <c r="AQ2121" s="437"/>
      <c r="AR2121" s="84"/>
      <c r="AS2121" s="84"/>
      <c r="AT2121" s="84"/>
      <c r="AU2121" s="84"/>
      <c r="AV2121" s="84"/>
      <c r="AW2121" s="84"/>
      <c r="AX2121" s="84"/>
      <c r="AY2121" s="84"/>
      <c r="AZ2121" s="84"/>
      <c r="BA2121" s="84"/>
      <c r="BB2121" s="84"/>
      <c r="BC2121" s="84"/>
      <c r="BD2121" s="84"/>
      <c r="BE2121" s="86"/>
      <c r="BF2121" s="86"/>
      <c r="BG2121" s="86"/>
      <c r="BH2121" s="86"/>
      <c r="BI2121" s="86"/>
      <c r="BJ2121" s="86"/>
      <c r="BK2121" s="86"/>
      <c r="BL2121" s="86"/>
      <c r="BM2121" s="86"/>
      <c r="BN2121" s="86"/>
      <c r="BO2121" s="86"/>
      <c r="BP2121" s="86"/>
      <c r="BQ2121" s="86"/>
      <c r="BR2121" s="86"/>
      <c r="BS2121" s="86"/>
      <c r="BT2121" s="86"/>
      <c r="BU2121" s="86"/>
      <c r="BV2121" s="86"/>
      <c r="BW2121" s="86"/>
      <c r="BX2121" s="86"/>
      <c r="BY2121" s="86"/>
    </row>
    <row r="2122" spans="36:77" s="73" customFormat="1" ht="12.75" hidden="1">
      <c r="AJ2122" s="437"/>
      <c r="AK2122" s="437"/>
      <c r="AL2122" s="437"/>
      <c r="AM2122" s="437"/>
      <c r="AN2122" s="437"/>
      <c r="AO2122" s="437"/>
      <c r="AP2122" s="437"/>
      <c r="AQ2122" s="437"/>
      <c r="AR2122" s="84"/>
      <c r="AS2122" s="84"/>
      <c r="AT2122" s="84"/>
      <c r="AU2122" s="84"/>
      <c r="AV2122" s="84"/>
      <c r="AW2122" s="84"/>
      <c r="AX2122" s="84"/>
      <c r="AY2122" s="84"/>
      <c r="AZ2122" s="84"/>
      <c r="BA2122" s="84"/>
      <c r="BB2122" s="84"/>
      <c r="BC2122" s="84"/>
      <c r="BD2122" s="84"/>
      <c r="BE2122" s="86"/>
      <c r="BF2122" s="86"/>
      <c r="BG2122" s="86"/>
      <c r="BH2122" s="86"/>
      <c r="BI2122" s="86"/>
      <c r="BJ2122" s="86"/>
      <c r="BK2122" s="86"/>
      <c r="BL2122" s="86"/>
      <c r="BM2122" s="86"/>
      <c r="BN2122" s="86"/>
      <c r="BO2122" s="86"/>
      <c r="BP2122" s="86"/>
      <c r="BQ2122" s="86"/>
      <c r="BR2122" s="86"/>
      <c r="BS2122" s="86"/>
      <c r="BT2122" s="86"/>
      <c r="BU2122" s="86"/>
      <c r="BV2122" s="86"/>
      <c r="BW2122" s="86"/>
      <c r="BX2122" s="86"/>
      <c r="BY2122" s="86"/>
    </row>
    <row r="2123" spans="36:77" s="73" customFormat="1" ht="12.75" hidden="1">
      <c r="AJ2123" s="437"/>
      <c r="AK2123" s="437"/>
      <c r="AL2123" s="437"/>
      <c r="AM2123" s="437"/>
      <c r="AN2123" s="437"/>
      <c r="AO2123" s="437"/>
      <c r="AP2123" s="437"/>
      <c r="AQ2123" s="437"/>
      <c r="AR2123" s="84"/>
      <c r="AS2123" s="84"/>
      <c r="AT2123" s="84"/>
      <c r="AU2123" s="84"/>
      <c r="AV2123" s="84"/>
      <c r="AW2123" s="84"/>
      <c r="AX2123" s="84"/>
      <c r="AY2123" s="84"/>
      <c r="AZ2123" s="84"/>
      <c r="BA2123" s="84"/>
      <c r="BB2123" s="84"/>
      <c r="BC2123" s="84"/>
      <c r="BD2123" s="84"/>
      <c r="BE2123" s="86"/>
      <c r="BF2123" s="86"/>
      <c r="BG2123" s="86"/>
      <c r="BH2123" s="86"/>
      <c r="BI2123" s="86"/>
      <c r="BJ2123" s="86"/>
      <c r="BK2123" s="86"/>
      <c r="BL2123" s="86"/>
      <c r="BM2123" s="86"/>
      <c r="BN2123" s="86"/>
      <c r="BO2123" s="86"/>
      <c r="BP2123" s="86"/>
      <c r="BQ2123" s="86"/>
      <c r="BR2123" s="86"/>
      <c r="BS2123" s="86"/>
      <c r="BT2123" s="86"/>
      <c r="BU2123" s="86"/>
      <c r="BV2123" s="86"/>
      <c r="BW2123" s="86"/>
      <c r="BX2123" s="86"/>
      <c r="BY2123" s="86"/>
    </row>
    <row r="2124" spans="36:77" s="73" customFormat="1" ht="12.75" hidden="1">
      <c r="AJ2124" s="437"/>
      <c r="AK2124" s="437"/>
      <c r="AL2124" s="437"/>
      <c r="AM2124" s="437"/>
      <c r="AN2124" s="437"/>
      <c r="AO2124" s="437"/>
      <c r="AP2124" s="437"/>
      <c r="AQ2124" s="437"/>
      <c r="AR2124" s="84"/>
      <c r="AS2124" s="84"/>
      <c r="AT2124" s="84"/>
      <c r="AU2124" s="84"/>
      <c r="AV2124" s="84"/>
      <c r="AW2124" s="84"/>
      <c r="AX2124" s="84"/>
      <c r="AY2124" s="84"/>
      <c r="AZ2124" s="84"/>
      <c r="BA2124" s="84"/>
      <c r="BB2124" s="84"/>
      <c r="BC2124" s="84"/>
      <c r="BD2124" s="84"/>
      <c r="BE2124" s="86"/>
      <c r="BF2124" s="86"/>
      <c r="BG2124" s="86"/>
      <c r="BH2124" s="86"/>
      <c r="BI2124" s="86"/>
      <c r="BJ2124" s="86"/>
      <c r="BK2124" s="86"/>
      <c r="BL2124" s="86"/>
      <c r="BM2124" s="86"/>
      <c r="BN2124" s="86"/>
      <c r="BO2124" s="86"/>
      <c r="BP2124" s="86"/>
      <c r="BQ2124" s="86"/>
      <c r="BR2124" s="86"/>
      <c r="BS2124" s="86"/>
      <c r="BT2124" s="86"/>
      <c r="BU2124" s="86"/>
      <c r="BV2124" s="86"/>
      <c r="BW2124" s="86"/>
      <c r="BX2124" s="86"/>
      <c r="BY2124" s="86"/>
    </row>
    <row r="2125" spans="36:77" s="73" customFormat="1" ht="12.75" hidden="1">
      <c r="AJ2125" s="437"/>
      <c r="AK2125" s="437"/>
      <c r="AL2125" s="437"/>
      <c r="AM2125" s="437"/>
      <c r="AN2125" s="437"/>
      <c r="AO2125" s="437"/>
      <c r="AP2125" s="437"/>
      <c r="AQ2125" s="437"/>
      <c r="AR2125" s="84"/>
      <c r="AS2125" s="84"/>
      <c r="AT2125" s="84"/>
      <c r="AU2125" s="84"/>
      <c r="AV2125" s="84"/>
      <c r="AW2125" s="84"/>
      <c r="AX2125" s="84"/>
      <c r="AY2125" s="84"/>
      <c r="AZ2125" s="84"/>
      <c r="BA2125" s="84"/>
      <c r="BB2125" s="84"/>
      <c r="BC2125" s="84"/>
      <c r="BD2125" s="84"/>
      <c r="BE2125" s="86"/>
      <c r="BF2125" s="86"/>
      <c r="BG2125" s="86"/>
      <c r="BH2125" s="86"/>
      <c r="BI2125" s="86"/>
      <c r="BJ2125" s="86"/>
      <c r="BK2125" s="86"/>
      <c r="BL2125" s="86"/>
      <c r="BM2125" s="86"/>
      <c r="BN2125" s="86"/>
      <c r="BO2125" s="86"/>
      <c r="BP2125" s="86"/>
      <c r="BQ2125" s="86"/>
      <c r="BR2125" s="86"/>
      <c r="BS2125" s="86"/>
      <c r="BT2125" s="86"/>
      <c r="BU2125" s="86"/>
      <c r="BV2125" s="86"/>
      <c r="BW2125" s="86"/>
      <c r="BX2125" s="86"/>
      <c r="BY2125" s="86"/>
    </row>
    <row r="2126" spans="36:77" s="73" customFormat="1" ht="12.75" hidden="1">
      <c r="AJ2126" s="437"/>
      <c r="AK2126" s="437"/>
      <c r="AL2126" s="437"/>
      <c r="AM2126" s="437"/>
      <c r="AN2126" s="437"/>
      <c r="AO2126" s="437"/>
      <c r="AP2126" s="437"/>
      <c r="AQ2126" s="437"/>
      <c r="AR2126" s="84"/>
      <c r="AS2126" s="84"/>
      <c r="AT2126" s="84"/>
      <c r="AU2126" s="84"/>
      <c r="AV2126" s="84"/>
      <c r="AW2126" s="84"/>
      <c r="AX2126" s="84"/>
      <c r="AY2126" s="84"/>
      <c r="AZ2126" s="84"/>
      <c r="BA2126" s="84"/>
      <c r="BB2126" s="84"/>
      <c r="BC2126" s="84"/>
      <c r="BD2126" s="84"/>
      <c r="BE2126" s="86"/>
      <c r="BF2126" s="86"/>
      <c r="BG2126" s="86"/>
      <c r="BH2126" s="86"/>
      <c r="BI2126" s="86"/>
      <c r="BJ2126" s="86"/>
      <c r="BK2126" s="86"/>
      <c r="BL2126" s="86"/>
      <c r="BM2126" s="86"/>
      <c r="BN2126" s="86"/>
      <c r="BO2126" s="86"/>
      <c r="BP2126" s="86"/>
      <c r="BQ2126" s="86"/>
      <c r="BR2126" s="86"/>
      <c r="BS2126" s="86"/>
      <c r="BT2126" s="86"/>
      <c r="BU2126" s="86"/>
      <c r="BV2126" s="86"/>
      <c r="BW2126" s="86"/>
      <c r="BX2126" s="86"/>
      <c r="BY2126" s="86"/>
    </row>
    <row r="2127" spans="36:77" s="73" customFormat="1" ht="12.75" hidden="1">
      <c r="AJ2127" s="437"/>
      <c r="AK2127" s="437"/>
      <c r="AL2127" s="437"/>
      <c r="AM2127" s="437"/>
      <c r="AN2127" s="437"/>
      <c r="AO2127" s="437"/>
      <c r="AP2127" s="437"/>
      <c r="AQ2127" s="437"/>
      <c r="AR2127" s="84"/>
      <c r="AS2127" s="84"/>
      <c r="AT2127" s="84"/>
      <c r="AU2127" s="84"/>
      <c r="AV2127" s="84"/>
      <c r="AW2127" s="84"/>
      <c r="AX2127" s="84"/>
      <c r="AY2127" s="84"/>
      <c r="AZ2127" s="84"/>
      <c r="BA2127" s="84"/>
      <c r="BB2127" s="84"/>
      <c r="BC2127" s="84"/>
      <c r="BD2127" s="84"/>
      <c r="BE2127" s="86"/>
      <c r="BF2127" s="86"/>
      <c r="BG2127" s="86"/>
      <c r="BH2127" s="86"/>
      <c r="BI2127" s="86"/>
      <c r="BJ2127" s="86"/>
      <c r="BK2127" s="86"/>
      <c r="BL2127" s="86"/>
      <c r="BM2127" s="86"/>
      <c r="BN2127" s="86"/>
      <c r="BO2127" s="86"/>
      <c r="BP2127" s="86"/>
      <c r="BQ2127" s="86"/>
      <c r="BR2127" s="86"/>
      <c r="BS2127" s="86"/>
      <c r="BT2127" s="86"/>
      <c r="BU2127" s="86"/>
      <c r="BV2127" s="86"/>
      <c r="BW2127" s="86"/>
      <c r="BX2127" s="86"/>
      <c r="BY2127" s="86"/>
    </row>
    <row r="2128" spans="36:77" s="73" customFormat="1" ht="12.75" hidden="1">
      <c r="AJ2128" s="437"/>
      <c r="AK2128" s="437"/>
      <c r="AL2128" s="437"/>
      <c r="AM2128" s="437"/>
      <c r="AN2128" s="437"/>
      <c r="AO2128" s="437"/>
      <c r="AP2128" s="437"/>
      <c r="AQ2128" s="437"/>
      <c r="AR2128" s="84"/>
      <c r="AS2128" s="84"/>
      <c r="AT2128" s="84"/>
      <c r="AU2128" s="84"/>
      <c r="AV2128" s="84"/>
      <c r="AW2128" s="84"/>
      <c r="AX2128" s="84"/>
      <c r="AY2128" s="84"/>
      <c r="AZ2128" s="84"/>
      <c r="BA2128" s="84"/>
      <c r="BB2128" s="84"/>
      <c r="BC2128" s="84"/>
      <c r="BD2128" s="84"/>
      <c r="BE2128" s="86"/>
      <c r="BF2128" s="86"/>
      <c r="BG2128" s="86"/>
      <c r="BH2128" s="86"/>
      <c r="BI2128" s="86"/>
      <c r="BJ2128" s="86"/>
      <c r="BK2128" s="86"/>
      <c r="BL2128" s="86"/>
      <c r="BM2128" s="86"/>
      <c r="BN2128" s="86"/>
      <c r="BO2128" s="86"/>
      <c r="BP2128" s="86"/>
      <c r="BQ2128" s="86"/>
      <c r="BR2128" s="86"/>
      <c r="BS2128" s="86"/>
      <c r="BT2128" s="86"/>
      <c r="BU2128" s="86"/>
      <c r="BV2128" s="86"/>
      <c r="BW2128" s="86"/>
      <c r="BX2128" s="86"/>
      <c r="BY2128" s="86"/>
    </row>
    <row r="2129" spans="36:77" s="73" customFormat="1" ht="12.75" hidden="1">
      <c r="AJ2129" s="437"/>
      <c r="AK2129" s="437"/>
      <c r="AL2129" s="437"/>
      <c r="AM2129" s="437"/>
      <c r="AN2129" s="437"/>
      <c r="AO2129" s="437"/>
      <c r="AP2129" s="437"/>
      <c r="AQ2129" s="437"/>
      <c r="AR2129" s="84"/>
      <c r="AS2129" s="84"/>
      <c r="AT2129" s="84"/>
      <c r="AU2129" s="84"/>
      <c r="AV2129" s="84"/>
      <c r="AW2129" s="84"/>
      <c r="AX2129" s="84"/>
      <c r="AY2129" s="84"/>
      <c r="AZ2129" s="84"/>
      <c r="BA2129" s="84"/>
      <c r="BB2129" s="84"/>
      <c r="BC2129" s="84"/>
      <c r="BD2129" s="84"/>
      <c r="BE2129" s="86"/>
      <c r="BF2129" s="86"/>
      <c r="BG2129" s="86"/>
      <c r="BH2129" s="86"/>
      <c r="BI2129" s="86"/>
      <c r="BJ2129" s="86"/>
      <c r="BK2129" s="86"/>
      <c r="BL2129" s="86"/>
      <c r="BM2129" s="86"/>
      <c r="BN2129" s="86"/>
      <c r="BO2129" s="86"/>
      <c r="BP2129" s="86"/>
      <c r="BQ2129" s="86"/>
      <c r="BR2129" s="86"/>
      <c r="BS2129" s="86"/>
      <c r="BT2129" s="86"/>
      <c r="BU2129" s="86"/>
      <c r="BV2129" s="86"/>
      <c r="BW2129" s="86"/>
      <c r="BX2129" s="86"/>
      <c r="BY2129" s="86"/>
    </row>
    <row r="2130" spans="36:77" s="73" customFormat="1" ht="12.75" hidden="1">
      <c r="AJ2130" s="437"/>
      <c r="AK2130" s="437"/>
      <c r="AL2130" s="437"/>
      <c r="AM2130" s="437"/>
      <c r="AN2130" s="437"/>
      <c r="AO2130" s="437"/>
      <c r="AP2130" s="437"/>
      <c r="AQ2130" s="437"/>
      <c r="AR2130" s="84"/>
      <c r="AS2130" s="84"/>
      <c r="AT2130" s="84"/>
      <c r="AU2130" s="84"/>
      <c r="AV2130" s="84"/>
      <c r="AW2130" s="84"/>
      <c r="AX2130" s="84"/>
      <c r="AY2130" s="84"/>
      <c r="AZ2130" s="84"/>
      <c r="BA2130" s="84"/>
      <c r="BB2130" s="84"/>
      <c r="BC2130" s="84"/>
      <c r="BD2130" s="84"/>
      <c r="BE2130" s="86"/>
      <c r="BF2130" s="86"/>
      <c r="BG2130" s="86"/>
      <c r="BH2130" s="86"/>
      <c r="BI2130" s="86"/>
      <c r="BJ2130" s="86"/>
      <c r="BK2130" s="86"/>
      <c r="BL2130" s="86"/>
      <c r="BM2130" s="86"/>
      <c r="BN2130" s="86"/>
      <c r="BO2130" s="86"/>
      <c r="BP2130" s="86"/>
      <c r="BQ2130" s="86"/>
      <c r="BR2130" s="86"/>
      <c r="BS2130" s="86"/>
      <c r="BT2130" s="86"/>
      <c r="BU2130" s="86"/>
      <c r="BV2130" s="86"/>
      <c r="BW2130" s="86"/>
      <c r="BX2130" s="86"/>
      <c r="BY2130" s="86"/>
    </row>
    <row r="2131" spans="36:77" s="73" customFormat="1" ht="12.75" hidden="1">
      <c r="AJ2131" s="437"/>
      <c r="AK2131" s="437"/>
      <c r="AL2131" s="437"/>
      <c r="AM2131" s="437"/>
      <c r="AN2131" s="437"/>
      <c r="AO2131" s="437"/>
      <c r="AP2131" s="437"/>
      <c r="AQ2131" s="437"/>
      <c r="AR2131" s="84"/>
      <c r="AS2131" s="84"/>
      <c r="AT2131" s="84"/>
      <c r="AU2131" s="84"/>
      <c r="AV2131" s="84"/>
      <c r="AW2131" s="84"/>
      <c r="AX2131" s="84"/>
      <c r="AY2131" s="84"/>
      <c r="AZ2131" s="84"/>
      <c r="BA2131" s="84"/>
      <c r="BB2131" s="84"/>
      <c r="BC2131" s="84"/>
      <c r="BD2131" s="84"/>
      <c r="BE2131" s="86"/>
      <c r="BF2131" s="86"/>
      <c r="BG2131" s="86"/>
      <c r="BH2131" s="86"/>
      <c r="BI2131" s="86"/>
      <c r="BJ2131" s="86"/>
      <c r="BK2131" s="86"/>
      <c r="BL2131" s="86"/>
      <c r="BM2131" s="86"/>
      <c r="BN2131" s="86"/>
      <c r="BO2131" s="86"/>
      <c r="BP2131" s="86"/>
      <c r="BQ2131" s="86"/>
      <c r="BR2131" s="86"/>
      <c r="BS2131" s="86"/>
      <c r="BT2131" s="86"/>
      <c r="BU2131" s="86"/>
      <c r="BV2131" s="86"/>
      <c r="BW2131" s="86"/>
      <c r="BX2131" s="86"/>
      <c r="BY2131" s="86"/>
    </row>
    <row r="2132" spans="36:77" s="73" customFormat="1" ht="12.75" hidden="1">
      <c r="AJ2132" s="437"/>
      <c r="AK2132" s="437"/>
      <c r="AL2132" s="437"/>
      <c r="AM2132" s="437"/>
      <c r="AN2132" s="437"/>
      <c r="AO2132" s="437"/>
      <c r="AP2132" s="437"/>
      <c r="AQ2132" s="437"/>
      <c r="AR2132" s="84"/>
      <c r="AS2132" s="84"/>
      <c r="AT2132" s="84"/>
      <c r="AU2132" s="84"/>
      <c r="AV2132" s="84"/>
      <c r="AW2132" s="84"/>
      <c r="AX2132" s="84"/>
      <c r="AY2132" s="84"/>
      <c r="AZ2132" s="84"/>
      <c r="BA2132" s="84"/>
      <c r="BB2132" s="84"/>
      <c r="BC2132" s="84"/>
      <c r="BD2132" s="84"/>
      <c r="BE2132" s="86"/>
      <c r="BF2132" s="86"/>
      <c r="BG2132" s="86"/>
      <c r="BH2132" s="86"/>
      <c r="BI2132" s="86"/>
      <c r="BJ2132" s="86"/>
      <c r="BK2132" s="86"/>
      <c r="BL2132" s="86"/>
      <c r="BM2132" s="86"/>
      <c r="BN2132" s="86"/>
      <c r="BO2132" s="86"/>
      <c r="BP2132" s="86"/>
      <c r="BQ2132" s="86"/>
      <c r="BR2132" s="86"/>
      <c r="BS2132" s="86"/>
      <c r="BT2132" s="86"/>
      <c r="BU2132" s="86"/>
      <c r="BV2132" s="86"/>
      <c r="BW2132" s="86"/>
      <c r="BX2132" s="86"/>
      <c r="BY2132" s="86"/>
    </row>
    <row r="2133" spans="36:77" s="73" customFormat="1" ht="12.75" hidden="1">
      <c r="AJ2133" s="437"/>
      <c r="AK2133" s="437"/>
      <c r="AL2133" s="437"/>
      <c r="AM2133" s="437"/>
      <c r="AN2133" s="437"/>
      <c r="AO2133" s="437"/>
      <c r="AP2133" s="437"/>
      <c r="AQ2133" s="437"/>
      <c r="AR2133" s="84"/>
      <c r="AS2133" s="84"/>
      <c r="AT2133" s="84"/>
      <c r="AU2133" s="84"/>
      <c r="AV2133" s="84"/>
      <c r="AW2133" s="84"/>
      <c r="AX2133" s="84"/>
      <c r="AY2133" s="84"/>
      <c r="AZ2133" s="84"/>
      <c r="BA2133" s="84"/>
      <c r="BB2133" s="84"/>
      <c r="BC2133" s="84"/>
      <c r="BD2133" s="84"/>
      <c r="BE2133" s="86"/>
      <c r="BF2133" s="86"/>
      <c r="BG2133" s="86"/>
      <c r="BH2133" s="86"/>
      <c r="BI2133" s="86"/>
      <c r="BJ2133" s="86"/>
      <c r="BK2133" s="86"/>
      <c r="BL2133" s="86"/>
      <c r="BM2133" s="86"/>
      <c r="BN2133" s="86"/>
      <c r="BO2133" s="86"/>
      <c r="BP2133" s="86"/>
      <c r="BQ2133" s="86"/>
      <c r="BR2133" s="86"/>
      <c r="BS2133" s="86"/>
      <c r="BT2133" s="86"/>
      <c r="BU2133" s="86"/>
      <c r="BV2133" s="86"/>
      <c r="BW2133" s="86"/>
      <c r="BX2133" s="86"/>
      <c r="BY2133" s="86"/>
    </row>
    <row r="2134" spans="36:77" s="73" customFormat="1" ht="12.75" hidden="1">
      <c r="AJ2134" s="437"/>
      <c r="AK2134" s="437"/>
      <c r="AL2134" s="437"/>
      <c r="AM2134" s="437"/>
      <c r="AN2134" s="437"/>
      <c r="AO2134" s="437"/>
      <c r="AP2134" s="437"/>
      <c r="AQ2134" s="437"/>
      <c r="AR2134" s="84"/>
      <c r="AS2134" s="84"/>
      <c r="AT2134" s="84"/>
      <c r="AU2134" s="84"/>
      <c r="AV2134" s="84"/>
      <c r="AW2134" s="84"/>
      <c r="AX2134" s="84"/>
      <c r="AY2134" s="84"/>
      <c r="AZ2134" s="84"/>
      <c r="BA2134" s="84"/>
      <c r="BB2134" s="84"/>
      <c r="BC2134" s="84"/>
      <c r="BD2134" s="84"/>
      <c r="BE2134" s="86"/>
      <c r="BF2134" s="86"/>
      <c r="BG2134" s="86"/>
      <c r="BH2134" s="86"/>
      <c r="BI2134" s="86"/>
      <c r="BJ2134" s="86"/>
      <c r="BK2134" s="86"/>
      <c r="BL2134" s="86"/>
      <c r="BM2134" s="86"/>
      <c r="BN2134" s="86"/>
      <c r="BO2134" s="86"/>
      <c r="BP2134" s="86"/>
      <c r="BQ2134" s="86"/>
      <c r="BR2134" s="86"/>
      <c r="BS2134" s="86"/>
      <c r="BT2134" s="86"/>
      <c r="BU2134" s="86"/>
      <c r="BV2134" s="86"/>
      <c r="BW2134" s="86"/>
      <c r="BX2134" s="86"/>
      <c r="BY2134" s="86"/>
    </row>
    <row r="2135" spans="36:77" s="73" customFormat="1" ht="12.75" hidden="1">
      <c r="AJ2135" s="437"/>
      <c r="AK2135" s="437"/>
      <c r="AL2135" s="437"/>
      <c r="AM2135" s="437"/>
      <c r="AN2135" s="437"/>
      <c r="AO2135" s="437"/>
      <c r="AP2135" s="437"/>
      <c r="AQ2135" s="437"/>
      <c r="AR2135" s="84"/>
      <c r="AS2135" s="84"/>
      <c r="AT2135" s="84"/>
      <c r="AU2135" s="84"/>
      <c r="AV2135" s="84"/>
      <c r="AW2135" s="84"/>
      <c r="AX2135" s="84"/>
      <c r="AY2135" s="84"/>
      <c r="AZ2135" s="84"/>
      <c r="BA2135" s="84"/>
      <c r="BB2135" s="84"/>
      <c r="BC2135" s="84"/>
      <c r="BD2135" s="84"/>
      <c r="BE2135" s="86"/>
      <c r="BF2135" s="86"/>
      <c r="BG2135" s="86"/>
      <c r="BH2135" s="86"/>
      <c r="BI2135" s="86"/>
      <c r="BJ2135" s="86"/>
      <c r="BK2135" s="86"/>
      <c r="BL2135" s="86"/>
      <c r="BM2135" s="86"/>
      <c r="BN2135" s="86"/>
      <c r="BO2135" s="86"/>
      <c r="BP2135" s="86"/>
      <c r="BQ2135" s="86"/>
      <c r="BR2135" s="86"/>
      <c r="BS2135" s="86"/>
      <c r="BT2135" s="86"/>
      <c r="BU2135" s="86"/>
      <c r="BV2135" s="86"/>
      <c r="BW2135" s="86"/>
      <c r="BX2135" s="86"/>
      <c r="BY2135" s="86"/>
    </row>
    <row r="2136" spans="36:77" s="73" customFormat="1" ht="12.75" hidden="1">
      <c r="AJ2136" s="437"/>
      <c r="AK2136" s="437"/>
      <c r="AL2136" s="437"/>
      <c r="AM2136" s="437"/>
      <c r="AN2136" s="437"/>
      <c r="AO2136" s="437"/>
      <c r="AP2136" s="437"/>
      <c r="AQ2136" s="437"/>
      <c r="AR2136" s="84"/>
      <c r="AS2136" s="84"/>
      <c r="AT2136" s="84"/>
      <c r="AU2136" s="84"/>
      <c r="AV2136" s="84"/>
      <c r="AW2136" s="84"/>
      <c r="AX2136" s="84"/>
      <c r="AY2136" s="84"/>
      <c r="AZ2136" s="84"/>
      <c r="BA2136" s="84"/>
      <c r="BB2136" s="84"/>
      <c r="BC2136" s="84"/>
      <c r="BD2136" s="84"/>
      <c r="BE2136" s="86"/>
      <c r="BF2136" s="86"/>
      <c r="BG2136" s="86"/>
      <c r="BH2136" s="86"/>
      <c r="BI2136" s="86"/>
      <c r="BJ2136" s="86"/>
      <c r="BK2136" s="86"/>
      <c r="BL2136" s="86"/>
      <c r="BM2136" s="86"/>
      <c r="BN2136" s="86"/>
      <c r="BO2136" s="86"/>
      <c r="BP2136" s="86"/>
      <c r="BQ2136" s="86"/>
      <c r="BR2136" s="86"/>
      <c r="BS2136" s="86"/>
      <c r="BT2136" s="86"/>
      <c r="BU2136" s="86"/>
      <c r="BV2136" s="86"/>
      <c r="BW2136" s="86"/>
      <c r="BX2136" s="86"/>
      <c r="BY2136" s="86"/>
    </row>
    <row r="2137" spans="36:77" s="73" customFormat="1" ht="12.75" hidden="1">
      <c r="AJ2137" s="437"/>
      <c r="AK2137" s="437"/>
      <c r="AL2137" s="437"/>
      <c r="AM2137" s="437"/>
      <c r="AN2137" s="437"/>
      <c r="AO2137" s="437"/>
      <c r="AP2137" s="437"/>
      <c r="AQ2137" s="437"/>
      <c r="AR2137" s="84"/>
      <c r="AS2137" s="84"/>
      <c r="AT2137" s="84"/>
      <c r="AU2137" s="84"/>
      <c r="AV2137" s="84"/>
      <c r="AW2137" s="84"/>
      <c r="AX2137" s="84"/>
      <c r="AY2137" s="84"/>
      <c r="AZ2137" s="84"/>
      <c r="BA2137" s="84"/>
      <c r="BB2137" s="84"/>
      <c r="BC2137" s="84"/>
      <c r="BD2137" s="84"/>
      <c r="BE2137" s="86"/>
      <c r="BF2137" s="86"/>
      <c r="BG2137" s="86"/>
      <c r="BH2137" s="86"/>
      <c r="BI2137" s="86"/>
      <c r="BJ2137" s="86"/>
      <c r="BK2137" s="86"/>
      <c r="BL2137" s="86"/>
      <c r="BM2137" s="86"/>
      <c r="BN2137" s="86"/>
      <c r="BO2137" s="86"/>
      <c r="BP2137" s="86"/>
      <c r="BQ2137" s="86"/>
      <c r="BR2137" s="86"/>
      <c r="BS2137" s="86"/>
      <c r="BT2137" s="86"/>
      <c r="BU2137" s="86"/>
      <c r="BV2137" s="86"/>
      <c r="BW2137" s="86"/>
      <c r="BX2137" s="86"/>
      <c r="BY2137" s="86"/>
    </row>
    <row r="2138" spans="36:77" s="73" customFormat="1" ht="12.75" hidden="1">
      <c r="AJ2138" s="437"/>
      <c r="AK2138" s="437"/>
      <c r="AL2138" s="437"/>
      <c r="AM2138" s="437"/>
      <c r="AN2138" s="437"/>
      <c r="AO2138" s="437"/>
      <c r="AP2138" s="437"/>
      <c r="AQ2138" s="437"/>
      <c r="AR2138" s="84"/>
      <c r="AS2138" s="84"/>
      <c r="AT2138" s="84"/>
      <c r="AU2138" s="84"/>
      <c r="AV2138" s="84"/>
      <c r="AW2138" s="84"/>
      <c r="AX2138" s="84"/>
      <c r="AY2138" s="84"/>
      <c r="AZ2138" s="84"/>
      <c r="BA2138" s="84"/>
      <c r="BB2138" s="84"/>
      <c r="BC2138" s="84"/>
      <c r="BD2138" s="84"/>
      <c r="BE2138" s="86"/>
      <c r="BF2138" s="86"/>
      <c r="BG2138" s="86"/>
      <c r="BH2138" s="86"/>
      <c r="BI2138" s="86"/>
      <c r="BJ2138" s="86"/>
      <c r="BK2138" s="86"/>
      <c r="BL2138" s="86"/>
      <c r="BM2138" s="86"/>
      <c r="BN2138" s="86"/>
      <c r="BO2138" s="86"/>
      <c r="BP2138" s="86"/>
      <c r="BQ2138" s="86"/>
      <c r="BR2138" s="86"/>
      <c r="BS2138" s="86"/>
      <c r="BT2138" s="86"/>
      <c r="BU2138" s="86"/>
      <c r="BV2138" s="86"/>
      <c r="BW2138" s="86"/>
      <c r="BX2138" s="86"/>
      <c r="BY2138" s="86"/>
    </row>
    <row r="2139" spans="36:77" s="73" customFormat="1" ht="12.75" hidden="1">
      <c r="AJ2139" s="437"/>
      <c r="AK2139" s="437"/>
      <c r="AL2139" s="437"/>
      <c r="AM2139" s="437"/>
      <c r="AN2139" s="437"/>
      <c r="AO2139" s="437"/>
      <c r="AP2139" s="437"/>
      <c r="AQ2139" s="437"/>
      <c r="AR2139" s="84"/>
      <c r="AS2139" s="84"/>
      <c r="AT2139" s="84"/>
      <c r="AU2139" s="84"/>
      <c r="AV2139" s="84"/>
      <c r="AW2139" s="84"/>
      <c r="AX2139" s="84"/>
      <c r="AY2139" s="84"/>
      <c r="AZ2139" s="84"/>
      <c r="BA2139" s="84"/>
      <c r="BB2139" s="84"/>
      <c r="BC2139" s="84"/>
      <c r="BD2139" s="84"/>
      <c r="BE2139" s="86"/>
      <c r="BF2139" s="86"/>
      <c r="BG2139" s="86"/>
      <c r="BH2139" s="86"/>
      <c r="BI2139" s="86"/>
      <c r="BJ2139" s="86"/>
      <c r="BK2139" s="86"/>
      <c r="BL2139" s="86"/>
      <c r="BM2139" s="86"/>
      <c r="BN2139" s="86"/>
      <c r="BO2139" s="86"/>
      <c r="BP2139" s="86"/>
      <c r="BQ2139" s="86"/>
      <c r="BR2139" s="86"/>
      <c r="BS2139" s="86"/>
      <c r="BT2139" s="86"/>
      <c r="BU2139" s="86"/>
      <c r="BV2139" s="86"/>
      <c r="BW2139" s="86"/>
      <c r="BX2139" s="86"/>
      <c r="BY2139" s="86"/>
    </row>
    <row r="2140" spans="36:77" s="73" customFormat="1" ht="12.75" hidden="1">
      <c r="AJ2140" s="437"/>
      <c r="AK2140" s="437"/>
      <c r="AL2140" s="437"/>
      <c r="AM2140" s="437"/>
      <c r="AN2140" s="437"/>
      <c r="AO2140" s="437"/>
      <c r="AP2140" s="437"/>
      <c r="AQ2140" s="437"/>
      <c r="AR2140" s="84"/>
      <c r="AS2140" s="84"/>
      <c r="AT2140" s="84"/>
      <c r="AU2140" s="84"/>
      <c r="AV2140" s="84"/>
      <c r="AW2140" s="84"/>
      <c r="AX2140" s="84"/>
      <c r="AY2140" s="84"/>
      <c r="AZ2140" s="84"/>
      <c r="BA2140" s="84"/>
      <c r="BB2140" s="84"/>
      <c r="BC2140" s="84"/>
      <c r="BD2140" s="84"/>
      <c r="BE2140" s="86"/>
      <c r="BF2140" s="86"/>
      <c r="BG2140" s="86"/>
      <c r="BH2140" s="86"/>
      <c r="BI2140" s="86"/>
      <c r="BJ2140" s="86"/>
      <c r="BK2140" s="86"/>
      <c r="BL2140" s="86"/>
      <c r="BM2140" s="86"/>
      <c r="BN2140" s="86"/>
      <c r="BO2140" s="86"/>
      <c r="BP2140" s="86"/>
      <c r="BQ2140" s="86"/>
      <c r="BR2140" s="86"/>
      <c r="BS2140" s="86"/>
      <c r="BT2140" s="86"/>
      <c r="BU2140" s="86"/>
      <c r="BV2140" s="86"/>
      <c r="BW2140" s="86"/>
      <c r="BX2140" s="86"/>
      <c r="BY2140" s="86"/>
    </row>
    <row r="2141" spans="36:77" s="73" customFormat="1" ht="12.75" hidden="1">
      <c r="AJ2141" s="437"/>
      <c r="AK2141" s="437"/>
      <c r="AL2141" s="437"/>
      <c r="AM2141" s="437"/>
      <c r="AN2141" s="437"/>
      <c r="AO2141" s="437"/>
      <c r="AP2141" s="437"/>
      <c r="AQ2141" s="437"/>
      <c r="AR2141" s="84"/>
      <c r="AS2141" s="84"/>
      <c r="AT2141" s="84"/>
      <c r="AU2141" s="84"/>
      <c r="AV2141" s="84"/>
      <c r="AW2141" s="84"/>
      <c r="AX2141" s="84"/>
      <c r="AY2141" s="84"/>
      <c r="AZ2141" s="84"/>
      <c r="BA2141" s="84"/>
      <c r="BB2141" s="84"/>
      <c r="BC2141" s="84"/>
      <c r="BD2141" s="84"/>
      <c r="BE2141" s="86"/>
      <c r="BF2141" s="86"/>
      <c r="BG2141" s="86"/>
      <c r="BH2141" s="86"/>
      <c r="BI2141" s="86"/>
      <c r="BJ2141" s="86"/>
      <c r="BK2141" s="86"/>
      <c r="BL2141" s="86"/>
      <c r="BM2141" s="86"/>
      <c r="BN2141" s="86"/>
      <c r="BO2141" s="86"/>
      <c r="BP2141" s="86"/>
      <c r="BQ2141" s="86"/>
      <c r="BR2141" s="86"/>
      <c r="BS2141" s="86"/>
      <c r="BT2141" s="86"/>
      <c r="BU2141" s="86"/>
      <c r="BV2141" s="86"/>
      <c r="BW2141" s="86"/>
      <c r="BX2141" s="86"/>
      <c r="BY2141" s="86"/>
    </row>
    <row r="2142" spans="36:77" s="73" customFormat="1" ht="12.75" hidden="1">
      <c r="AJ2142" s="437"/>
      <c r="AK2142" s="437"/>
      <c r="AL2142" s="437"/>
      <c r="AM2142" s="437"/>
      <c r="AN2142" s="437"/>
      <c r="AO2142" s="437"/>
      <c r="AP2142" s="437"/>
      <c r="AQ2142" s="437"/>
      <c r="AR2142" s="84"/>
      <c r="AS2142" s="84"/>
      <c r="AT2142" s="84"/>
      <c r="AU2142" s="84"/>
      <c r="AV2142" s="84"/>
      <c r="AW2142" s="84"/>
      <c r="AX2142" s="84"/>
      <c r="AY2142" s="84"/>
      <c r="AZ2142" s="84"/>
      <c r="BA2142" s="84"/>
      <c r="BB2142" s="84"/>
      <c r="BC2142" s="84"/>
      <c r="BD2142" s="84"/>
      <c r="BE2142" s="86"/>
      <c r="BF2142" s="86"/>
      <c r="BG2142" s="86"/>
      <c r="BH2142" s="86"/>
      <c r="BI2142" s="86"/>
      <c r="BJ2142" s="86"/>
      <c r="BK2142" s="86"/>
      <c r="BL2142" s="86"/>
      <c r="BM2142" s="86"/>
      <c r="BN2142" s="86"/>
      <c r="BO2142" s="86"/>
      <c r="BP2142" s="86"/>
      <c r="BQ2142" s="86"/>
      <c r="BR2142" s="86"/>
      <c r="BS2142" s="86"/>
      <c r="BT2142" s="86"/>
      <c r="BU2142" s="86"/>
      <c r="BV2142" s="86"/>
      <c r="BW2142" s="86"/>
      <c r="BX2142" s="86"/>
      <c r="BY2142" s="86"/>
    </row>
    <row r="2143" spans="36:77" s="73" customFormat="1" ht="12.75" hidden="1">
      <c r="AJ2143" s="437"/>
      <c r="AK2143" s="437"/>
      <c r="AL2143" s="437"/>
      <c r="AM2143" s="437"/>
      <c r="AN2143" s="437"/>
      <c r="AO2143" s="437"/>
      <c r="AP2143" s="437"/>
      <c r="AQ2143" s="437"/>
      <c r="AR2143" s="84"/>
      <c r="AS2143" s="84"/>
      <c r="AT2143" s="84"/>
      <c r="AU2143" s="84"/>
      <c r="AV2143" s="84"/>
      <c r="AW2143" s="84"/>
      <c r="AX2143" s="84"/>
      <c r="AY2143" s="84"/>
      <c r="AZ2143" s="84"/>
      <c r="BA2143" s="84"/>
      <c r="BB2143" s="84"/>
      <c r="BC2143" s="84"/>
      <c r="BD2143" s="84"/>
      <c r="BE2143" s="86"/>
      <c r="BF2143" s="86"/>
      <c r="BG2143" s="86"/>
      <c r="BH2143" s="86"/>
      <c r="BI2143" s="86"/>
      <c r="BJ2143" s="86"/>
      <c r="BK2143" s="86"/>
      <c r="BL2143" s="86"/>
      <c r="BM2143" s="86"/>
      <c r="BN2143" s="86"/>
      <c r="BO2143" s="86"/>
      <c r="BP2143" s="86"/>
      <c r="BQ2143" s="86"/>
      <c r="BR2143" s="86"/>
      <c r="BS2143" s="86"/>
      <c r="BT2143" s="86"/>
      <c r="BU2143" s="86"/>
      <c r="BV2143" s="86"/>
      <c r="BW2143" s="86"/>
      <c r="BX2143" s="86"/>
      <c r="BY2143" s="86"/>
    </row>
    <row r="2144" spans="36:77" s="73" customFormat="1" ht="12.75" hidden="1">
      <c r="AJ2144" s="437"/>
      <c r="AK2144" s="437"/>
      <c r="AL2144" s="437"/>
      <c r="AM2144" s="437"/>
      <c r="AN2144" s="437"/>
      <c r="AO2144" s="437"/>
      <c r="AP2144" s="437"/>
      <c r="AQ2144" s="437"/>
      <c r="AR2144" s="84"/>
      <c r="AS2144" s="84"/>
      <c r="AT2144" s="84"/>
      <c r="AU2144" s="84"/>
      <c r="AV2144" s="84"/>
      <c r="AW2144" s="84"/>
      <c r="AX2144" s="84"/>
      <c r="AY2144" s="84"/>
      <c r="AZ2144" s="84"/>
      <c r="BA2144" s="84"/>
      <c r="BB2144" s="84"/>
      <c r="BC2144" s="84"/>
      <c r="BD2144" s="84"/>
      <c r="BE2144" s="86"/>
      <c r="BF2144" s="86"/>
      <c r="BG2144" s="86"/>
      <c r="BH2144" s="86"/>
      <c r="BI2144" s="86"/>
      <c r="BJ2144" s="86"/>
      <c r="BK2144" s="86"/>
      <c r="BL2144" s="86"/>
      <c r="BM2144" s="86"/>
      <c r="BN2144" s="86"/>
      <c r="BO2144" s="86"/>
      <c r="BP2144" s="86"/>
      <c r="BQ2144" s="86"/>
      <c r="BR2144" s="86"/>
      <c r="BS2144" s="86"/>
      <c r="BT2144" s="86"/>
      <c r="BU2144" s="86"/>
      <c r="BV2144" s="86"/>
      <c r="BW2144" s="86"/>
      <c r="BX2144" s="86"/>
      <c r="BY2144" s="86"/>
    </row>
    <row r="2145" spans="36:77" s="73" customFormat="1" ht="12.75" hidden="1">
      <c r="AJ2145" s="437"/>
      <c r="AK2145" s="437"/>
      <c r="AL2145" s="437"/>
      <c r="AM2145" s="437"/>
      <c r="AN2145" s="437"/>
      <c r="AO2145" s="437"/>
      <c r="AP2145" s="437"/>
      <c r="AQ2145" s="437"/>
      <c r="AR2145" s="84"/>
      <c r="AS2145" s="84"/>
      <c r="AT2145" s="84"/>
      <c r="AU2145" s="84"/>
      <c r="AV2145" s="84"/>
      <c r="AW2145" s="84"/>
      <c r="AX2145" s="84"/>
      <c r="AY2145" s="84"/>
      <c r="AZ2145" s="84"/>
      <c r="BA2145" s="84"/>
      <c r="BB2145" s="84"/>
      <c r="BC2145" s="84"/>
      <c r="BD2145" s="84"/>
      <c r="BE2145" s="86"/>
      <c r="BF2145" s="86"/>
      <c r="BG2145" s="86"/>
      <c r="BH2145" s="86"/>
      <c r="BI2145" s="86"/>
      <c r="BJ2145" s="86"/>
      <c r="BK2145" s="86"/>
      <c r="BL2145" s="86"/>
      <c r="BM2145" s="86"/>
      <c r="BN2145" s="86"/>
      <c r="BO2145" s="86"/>
      <c r="BP2145" s="86"/>
      <c r="BQ2145" s="86"/>
      <c r="BR2145" s="86"/>
      <c r="BS2145" s="86"/>
      <c r="BT2145" s="86"/>
      <c r="BU2145" s="86"/>
      <c r="BV2145" s="86"/>
      <c r="BW2145" s="86"/>
      <c r="BX2145" s="86"/>
      <c r="BY2145" s="86"/>
    </row>
    <row r="2146" spans="36:77" s="73" customFormat="1" ht="12.75" hidden="1">
      <c r="AJ2146" s="437"/>
      <c r="AK2146" s="437"/>
      <c r="AL2146" s="437"/>
      <c r="AM2146" s="437"/>
      <c r="AN2146" s="437"/>
      <c r="AO2146" s="437"/>
      <c r="AP2146" s="437"/>
      <c r="AQ2146" s="437"/>
      <c r="AR2146" s="84"/>
      <c r="AS2146" s="84"/>
      <c r="AT2146" s="84"/>
      <c r="AU2146" s="84"/>
      <c r="AV2146" s="84"/>
      <c r="AW2146" s="84"/>
      <c r="AX2146" s="84"/>
      <c r="AY2146" s="84"/>
      <c r="AZ2146" s="84"/>
      <c r="BA2146" s="84"/>
      <c r="BB2146" s="84"/>
      <c r="BC2146" s="84"/>
      <c r="BD2146" s="84"/>
      <c r="BE2146" s="86"/>
      <c r="BF2146" s="86"/>
      <c r="BG2146" s="86"/>
      <c r="BH2146" s="86"/>
      <c r="BI2146" s="86"/>
      <c r="BJ2146" s="86"/>
      <c r="BK2146" s="86"/>
      <c r="BL2146" s="86"/>
      <c r="BM2146" s="86"/>
      <c r="BN2146" s="86"/>
      <c r="BO2146" s="86"/>
      <c r="BP2146" s="86"/>
      <c r="BQ2146" s="86"/>
      <c r="BR2146" s="86"/>
      <c r="BS2146" s="86"/>
      <c r="BT2146" s="86"/>
      <c r="BU2146" s="86"/>
      <c r="BV2146" s="86"/>
      <c r="BW2146" s="86"/>
      <c r="BX2146" s="86"/>
      <c r="BY2146" s="86"/>
    </row>
    <row r="2147" spans="36:77" s="73" customFormat="1" ht="12.75" hidden="1">
      <c r="AJ2147" s="437"/>
      <c r="AK2147" s="437"/>
      <c r="AL2147" s="437"/>
      <c r="AM2147" s="437"/>
      <c r="AN2147" s="437"/>
      <c r="AO2147" s="437"/>
      <c r="AP2147" s="437"/>
      <c r="AQ2147" s="437"/>
      <c r="AR2147" s="84"/>
      <c r="AS2147" s="84"/>
      <c r="AT2147" s="84"/>
      <c r="AU2147" s="84"/>
      <c r="AV2147" s="84"/>
      <c r="AW2147" s="84"/>
      <c r="AX2147" s="84"/>
      <c r="AY2147" s="84"/>
      <c r="AZ2147" s="84"/>
      <c r="BA2147" s="84"/>
      <c r="BB2147" s="84"/>
      <c r="BC2147" s="84"/>
      <c r="BD2147" s="84"/>
      <c r="BE2147" s="86"/>
      <c r="BF2147" s="86"/>
      <c r="BG2147" s="86"/>
      <c r="BH2147" s="86"/>
      <c r="BI2147" s="86"/>
      <c r="BJ2147" s="86"/>
      <c r="BK2147" s="86"/>
      <c r="BL2147" s="86"/>
      <c r="BM2147" s="86"/>
      <c r="BN2147" s="86"/>
      <c r="BO2147" s="86"/>
      <c r="BP2147" s="86"/>
      <c r="BQ2147" s="86"/>
      <c r="BR2147" s="86"/>
      <c r="BS2147" s="86"/>
      <c r="BT2147" s="86"/>
      <c r="BU2147" s="86"/>
      <c r="BV2147" s="86"/>
      <c r="BW2147" s="86"/>
      <c r="BX2147" s="86"/>
      <c r="BY2147" s="86"/>
    </row>
    <row r="2148" spans="36:77" s="73" customFormat="1" ht="12.75" hidden="1">
      <c r="AJ2148" s="437"/>
      <c r="AK2148" s="437"/>
      <c r="AL2148" s="437"/>
      <c r="AM2148" s="437"/>
      <c r="AN2148" s="437"/>
      <c r="AO2148" s="437"/>
      <c r="AP2148" s="437"/>
      <c r="AQ2148" s="437"/>
      <c r="AR2148" s="84"/>
      <c r="AS2148" s="84"/>
      <c r="AT2148" s="84"/>
      <c r="AU2148" s="84"/>
      <c r="AV2148" s="84"/>
      <c r="AW2148" s="84"/>
      <c r="AX2148" s="84"/>
      <c r="AY2148" s="84"/>
      <c r="AZ2148" s="84"/>
      <c r="BA2148" s="84"/>
      <c r="BB2148" s="84"/>
      <c r="BC2148" s="84"/>
      <c r="BD2148" s="84"/>
      <c r="BE2148" s="86"/>
      <c r="BF2148" s="86"/>
      <c r="BG2148" s="86"/>
      <c r="BH2148" s="86"/>
      <c r="BI2148" s="86"/>
      <c r="BJ2148" s="86"/>
      <c r="BK2148" s="86"/>
      <c r="BL2148" s="86"/>
      <c r="BM2148" s="86"/>
      <c r="BN2148" s="86"/>
      <c r="BO2148" s="86"/>
      <c r="BP2148" s="86"/>
      <c r="BQ2148" s="86"/>
      <c r="BR2148" s="86"/>
      <c r="BS2148" s="86"/>
      <c r="BT2148" s="86"/>
      <c r="BU2148" s="86"/>
      <c r="BV2148" s="86"/>
      <c r="BW2148" s="86"/>
      <c r="BX2148" s="86"/>
      <c r="BY2148" s="86"/>
    </row>
    <row r="2149" spans="36:77" s="73" customFormat="1" ht="12.75" hidden="1">
      <c r="AJ2149" s="437"/>
      <c r="AK2149" s="437"/>
      <c r="AL2149" s="437"/>
      <c r="AM2149" s="437"/>
      <c r="AN2149" s="437"/>
      <c r="AO2149" s="437"/>
      <c r="AP2149" s="437"/>
      <c r="AQ2149" s="437"/>
      <c r="AR2149" s="84"/>
      <c r="AS2149" s="84"/>
      <c r="AT2149" s="84"/>
      <c r="AU2149" s="84"/>
      <c r="AV2149" s="84"/>
      <c r="AW2149" s="84"/>
      <c r="AX2149" s="84"/>
      <c r="AY2149" s="84"/>
      <c r="AZ2149" s="84"/>
      <c r="BA2149" s="84"/>
      <c r="BB2149" s="84"/>
      <c r="BC2149" s="84"/>
      <c r="BD2149" s="84"/>
      <c r="BE2149" s="86"/>
      <c r="BF2149" s="86"/>
      <c r="BG2149" s="86"/>
      <c r="BH2149" s="86"/>
      <c r="BI2149" s="86"/>
      <c r="BJ2149" s="86"/>
      <c r="BK2149" s="86"/>
      <c r="BL2149" s="86"/>
      <c r="BM2149" s="86"/>
      <c r="BN2149" s="86"/>
      <c r="BO2149" s="86"/>
      <c r="BP2149" s="86"/>
      <c r="BQ2149" s="86"/>
      <c r="BR2149" s="86"/>
      <c r="BS2149" s="86"/>
      <c r="BT2149" s="86"/>
      <c r="BU2149" s="86"/>
      <c r="BV2149" s="86"/>
      <c r="BW2149" s="86"/>
      <c r="BX2149" s="86"/>
      <c r="BY2149" s="86"/>
    </row>
    <row r="2150" spans="36:77" s="73" customFormat="1" ht="12.75" hidden="1">
      <c r="AJ2150" s="437"/>
      <c r="AK2150" s="437"/>
      <c r="AL2150" s="437"/>
      <c r="AM2150" s="437"/>
      <c r="AN2150" s="437"/>
      <c r="AO2150" s="437"/>
      <c r="AP2150" s="437"/>
      <c r="AQ2150" s="437"/>
      <c r="AR2150" s="84"/>
      <c r="AS2150" s="84"/>
      <c r="AT2150" s="84"/>
      <c r="AU2150" s="84"/>
      <c r="AV2150" s="84"/>
      <c r="AW2150" s="84"/>
      <c r="AX2150" s="84"/>
      <c r="AY2150" s="84"/>
      <c r="AZ2150" s="84"/>
      <c r="BA2150" s="84"/>
      <c r="BB2150" s="84"/>
      <c r="BC2150" s="84"/>
      <c r="BD2150" s="84"/>
      <c r="BE2150" s="86"/>
      <c r="BF2150" s="86"/>
      <c r="BG2150" s="86"/>
      <c r="BH2150" s="86"/>
      <c r="BI2150" s="86"/>
      <c r="BJ2150" s="86"/>
      <c r="BK2150" s="86"/>
      <c r="BL2150" s="86"/>
      <c r="BM2150" s="86"/>
      <c r="BN2150" s="86"/>
      <c r="BO2150" s="86"/>
      <c r="BP2150" s="86"/>
      <c r="BQ2150" s="86"/>
      <c r="BR2150" s="86"/>
      <c r="BS2150" s="86"/>
      <c r="BT2150" s="86"/>
      <c r="BU2150" s="86"/>
      <c r="BV2150" s="86"/>
      <c r="BW2150" s="86"/>
      <c r="BX2150" s="86"/>
      <c r="BY2150" s="86"/>
    </row>
    <row r="2151" spans="36:77" s="73" customFormat="1" ht="12.75" hidden="1">
      <c r="AJ2151" s="437"/>
      <c r="AK2151" s="437"/>
      <c r="AL2151" s="437"/>
      <c r="AM2151" s="437"/>
      <c r="AN2151" s="437"/>
      <c r="AO2151" s="437"/>
      <c r="AP2151" s="437"/>
      <c r="AQ2151" s="437"/>
      <c r="AR2151" s="84"/>
      <c r="AS2151" s="84"/>
      <c r="AT2151" s="84"/>
      <c r="AU2151" s="84"/>
      <c r="AV2151" s="84"/>
      <c r="AW2151" s="84"/>
      <c r="AX2151" s="84"/>
      <c r="AY2151" s="84"/>
      <c r="AZ2151" s="84"/>
      <c r="BA2151" s="84"/>
      <c r="BB2151" s="84"/>
      <c r="BC2151" s="84"/>
      <c r="BD2151" s="84"/>
      <c r="BE2151" s="86"/>
      <c r="BF2151" s="86"/>
      <c r="BG2151" s="86"/>
      <c r="BH2151" s="86"/>
      <c r="BI2151" s="86"/>
      <c r="BJ2151" s="86"/>
      <c r="BK2151" s="86"/>
      <c r="BL2151" s="86"/>
      <c r="BM2151" s="86"/>
      <c r="BN2151" s="86"/>
      <c r="BO2151" s="86"/>
      <c r="BP2151" s="86"/>
      <c r="BQ2151" s="86"/>
      <c r="BR2151" s="86"/>
      <c r="BS2151" s="86"/>
      <c r="BT2151" s="86"/>
      <c r="BU2151" s="86"/>
      <c r="BV2151" s="86"/>
      <c r="BW2151" s="86"/>
      <c r="BX2151" s="86"/>
      <c r="BY2151" s="86"/>
    </row>
    <row r="2152" spans="36:77" s="73" customFormat="1" ht="12.75" hidden="1">
      <c r="AJ2152" s="437"/>
      <c r="AK2152" s="437"/>
      <c r="AL2152" s="437"/>
      <c r="AM2152" s="437"/>
      <c r="AN2152" s="437"/>
      <c r="AO2152" s="437"/>
      <c r="AP2152" s="437"/>
      <c r="AQ2152" s="437"/>
      <c r="AR2152" s="84"/>
      <c r="AS2152" s="84"/>
      <c r="AT2152" s="84"/>
      <c r="AU2152" s="84"/>
      <c r="AV2152" s="84"/>
      <c r="AW2152" s="84"/>
      <c r="AX2152" s="84"/>
      <c r="AY2152" s="84"/>
      <c r="AZ2152" s="84"/>
      <c r="BA2152" s="84"/>
      <c r="BB2152" s="84"/>
      <c r="BC2152" s="84"/>
      <c r="BD2152" s="84"/>
      <c r="BE2152" s="86"/>
      <c r="BF2152" s="86"/>
      <c r="BG2152" s="86"/>
      <c r="BH2152" s="86"/>
      <c r="BI2152" s="86"/>
      <c r="BJ2152" s="86"/>
      <c r="BK2152" s="86"/>
      <c r="BL2152" s="86"/>
      <c r="BM2152" s="86"/>
      <c r="BN2152" s="86"/>
      <c r="BO2152" s="86"/>
      <c r="BP2152" s="86"/>
      <c r="BQ2152" s="86"/>
      <c r="BR2152" s="86"/>
      <c r="BS2152" s="86"/>
      <c r="BT2152" s="86"/>
      <c r="BU2152" s="86"/>
      <c r="BV2152" s="86"/>
      <c r="BW2152" s="86"/>
      <c r="BX2152" s="86"/>
      <c r="BY2152" s="86"/>
    </row>
    <row r="2153" spans="36:77" s="73" customFormat="1" ht="12.75" hidden="1">
      <c r="AJ2153" s="437"/>
      <c r="AK2153" s="437"/>
      <c r="AL2153" s="437"/>
      <c r="AM2153" s="437"/>
      <c r="AN2153" s="437"/>
      <c r="AO2153" s="437"/>
      <c r="AP2153" s="437"/>
      <c r="AQ2153" s="437"/>
      <c r="AR2153" s="84"/>
      <c r="AS2153" s="84"/>
      <c r="AT2153" s="84"/>
      <c r="AU2153" s="84"/>
      <c r="AV2153" s="84"/>
      <c r="AW2153" s="84"/>
      <c r="AX2153" s="84"/>
      <c r="AY2153" s="84"/>
      <c r="AZ2153" s="84"/>
      <c r="BA2153" s="84"/>
      <c r="BB2153" s="84"/>
      <c r="BC2153" s="84"/>
      <c r="BD2153" s="84"/>
      <c r="BE2153" s="86"/>
      <c r="BF2153" s="86"/>
      <c r="BG2153" s="86"/>
      <c r="BH2153" s="86"/>
      <c r="BI2153" s="86"/>
      <c r="BJ2153" s="86"/>
      <c r="BK2153" s="86"/>
      <c r="BL2153" s="86"/>
      <c r="BM2153" s="86"/>
      <c r="BN2153" s="86"/>
      <c r="BO2153" s="86"/>
      <c r="BP2153" s="86"/>
      <c r="BQ2153" s="86"/>
      <c r="BR2153" s="86"/>
      <c r="BS2153" s="86"/>
      <c r="BT2153" s="86"/>
      <c r="BU2153" s="86"/>
      <c r="BV2153" s="86"/>
      <c r="BW2153" s="86"/>
      <c r="BX2153" s="86"/>
      <c r="BY2153" s="86"/>
    </row>
    <row r="2154" spans="36:77" s="73" customFormat="1" ht="12.75" hidden="1">
      <c r="AJ2154" s="437"/>
      <c r="AK2154" s="437"/>
      <c r="AL2154" s="437"/>
      <c r="AM2154" s="437"/>
      <c r="AN2154" s="437"/>
      <c r="AO2154" s="437"/>
      <c r="AP2154" s="437"/>
      <c r="AQ2154" s="437"/>
      <c r="AR2154" s="84"/>
      <c r="AS2154" s="84"/>
      <c r="AT2154" s="84"/>
      <c r="AU2154" s="84"/>
      <c r="AV2154" s="84"/>
      <c r="AW2154" s="84"/>
      <c r="AX2154" s="84"/>
      <c r="AY2154" s="84"/>
      <c r="AZ2154" s="84"/>
      <c r="BA2154" s="84"/>
      <c r="BB2154" s="84"/>
      <c r="BC2154" s="84"/>
      <c r="BD2154" s="84"/>
      <c r="BE2154" s="86"/>
      <c r="BF2154" s="86"/>
      <c r="BG2154" s="86"/>
      <c r="BH2154" s="86"/>
      <c r="BI2154" s="86"/>
      <c r="BJ2154" s="86"/>
      <c r="BK2154" s="86"/>
      <c r="BL2154" s="86"/>
      <c r="BM2154" s="86"/>
      <c r="BN2154" s="86"/>
      <c r="BO2154" s="86"/>
      <c r="BP2154" s="86"/>
      <c r="BQ2154" s="86"/>
      <c r="BR2154" s="86"/>
      <c r="BS2154" s="86"/>
      <c r="BT2154" s="86"/>
      <c r="BU2154" s="86"/>
      <c r="BV2154" s="86"/>
      <c r="BW2154" s="86"/>
      <c r="BX2154" s="86"/>
      <c r="BY2154" s="86"/>
    </row>
    <row r="2155" spans="36:77" s="73" customFormat="1" ht="12.75" hidden="1">
      <c r="AJ2155" s="437"/>
      <c r="AK2155" s="437"/>
      <c r="AL2155" s="437"/>
      <c r="AM2155" s="437"/>
      <c r="AN2155" s="437"/>
      <c r="AO2155" s="437"/>
      <c r="AP2155" s="437"/>
      <c r="AQ2155" s="437"/>
      <c r="AR2155" s="84"/>
      <c r="AS2155" s="84"/>
      <c r="AT2155" s="84"/>
      <c r="AU2155" s="84"/>
      <c r="AV2155" s="84"/>
      <c r="AW2155" s="84"/>
      <c r="AX2155" s="84"/>
      <c r="AY2155" s="84"/>
      <c r="AZ2155" s="84"/>
      <c r="BA2155" s="84"/>
      <c r="BB2155" s="84"/>
      <c r="BC2155" s="84"/>
      <c r="BD2155" s="84"/>
      <c r="BE2155" s="86"/>
      <c r="BF2155" s="86"/>
      <c r="BG2155" s="86"/>
      <c r="BH2155" s="86"/>
      <c r="BI2155" s="86"/>
      <c r="BJ2155" s="86"/>
      <c r="BK2155" s="86"/>
      <c r="BL2155" s="86"/>
      <c r="BM2155" s="86"/>
      <c r="BN2155" s="86"/>
      <c r="BO2155" s="86"/>
      <c r="BP2155" s="86"/>
      <c r="BQ2155" s="86"/>
      <c r="BR2155" s="86"/>
      <c r="BS2155" s="86"/>
      <c r="BT2155" s="86"/>
      <c r="BU2155" s="86"/>
      <c r="BV2155" s="86"/>
      <c r="BW2155" s="86"/>
      <c r="BX2155" s="86"/>
      <c r="BY2155" s="86"/>
    </row>
    <row r="2156" spans="36:77" s="73" customFormat="1" ht="12.75" hidden="1">
      <c r="AJ2156" s="437"/>
      <c r="AK2156" s="437"/>
      <c r="AL2156" s="437"/>
      <c r="AM2156" s="437"/>
      <c r="AN2156" s="437"/>
      <c r="AO2156" s="437"/>
      <c r="AP2156" s="437"/>
      <c r="AQ2156" s="437"/>
      <c r="AR2156" s="84"/>
      <c r="AS2156" s="84"/>
      <c r="AT2156" s="84"/>
      <c r="AU2156" s="84"/>
      <c r="AV2156" s="84"/>
      <c r="AW2156" s="84"/>
      <c r="AX2156" s="84"/>
      <c r="AY2156" s="84"/>
      <c r="AZ2156" s="84"/>
      <c r="BA2156" s="84"/>
      <c r="BB2156" s="84"/>
      <c r="BC2156" s="84"/>
      <c r="BD2156" s="84"/>
      <c r="BE2156" s="86"/>
      <c r="BF2156" s="86"/>
      <c r="BG2156" s="86"/>
      <c r="BH2156" s="86"/>
      <c r="BI2156" s="86"/>
      <c r="BJ2156" s="86"/>
      <c r="BK2156" s="86"/>
      <c r="BL2156" s="86"/>
      <c r="BM2156" s="86"/>
      <c r="BN2156" s="86"/>
      <c r="BO2156" s="86"/>
      <c r="BP2156" s="86"/>
      <c r="BQ2156" s="86"/>
      <c r="BR2156" s="86"/>
      <c r="BS2156" s="86"/>
      <c r="BT2156" s="86"/>
      <c r="BU2156" s="86"/>
      <c r="BV2156" s="86"/>
      <c r="BW2156" s="86"/>
      <c r="BX2156" s="86"/>
      <c r="BY2156" s="86"/>
    </row>
    <row r="2157" spans="36:77" s="73" customFormat="1" ht="12.75" hidden="1">
      <c r="AJ2157" s="437"/>
      <c r="AK2157" s="437"/>
      <c r="AL2157" s="437"/>
      <c r="AM2157" s="437"/>
      <c r="AN2157" s="437"/>
      <c r="AO2157" s="437"/>
      <c r="AP2157" s="437"/>
      <c r="AQ2157" s="437"/>
      <c r="AR2157" s="84"/>
      <c r="AS2157" s="84"/>
      <c r="AT2157" s="84"/>
      <c r="AU2157" s="84"/>
      <c r="AV2157" s="84"/>
      <c r="AW2157" s="84"/>
      <c r="AX2157" s="84"/>
      <c r="AY2157" s="84"/>
      <c r="AZ2157" s="84"/>
      <c r="BA2157" s="84"/>
      <c r="BB2157" s="84"/>
      <c r="BC2157" s="84"/>
      <c r="BD2157" s="84"/>
      <c r="BE2157" s="86"/>
      <c r="BF2157" s="86"/>
      <c r="BG2157" s="86"/>
      <c r="BH2157" s="86"/>
      <c r="BI2157" s="86"/>
      <c r="BJ2157" s="86"/>
      <c r="BK2157" s="86"/>
      <c r="BL2157" s="86"/>
      <c r="BM2157" s="86"/>
      <c r="BN2157" s="86"/>
      <c r="BO2157" s="86"/>
      <c r="BP2157" s="86"/>
      <c r="BQ2157" s="86"/>
      <c r="BR2157" s="86"/>
      <c r="BS2157" s="86"/>
      <c r="BT2157" s="86"/>
      <c r="BU2157" s="86"/>
      <c r="BV2157" s="86"/>
      <c r="BW2157" s="86"/>
      <c r="BX2157" s="86"/>
      <c r="BY2157" s="86"/>
    </row>
    <row r="2158" spans="36:77" s="73" customFormat="1" ht="12.75" hidden="1">
      <c r="AJ2158" s="437"/>
      <c r="AK2158" s="437"/>
      <c r="AL2158" s="437"/>
      <c r="AM2158" s="437"/>
      <c r="AN2158" s="437"/>
      <c r="AO2158" s="437"/>
      <c r="AP2158" s="437"/>
      <c r="AQ2158" s="437"/>
      <c r="AR2158" s="84"/>
      <c r="AS2158" s="84"/>
      <c r="AT2158" s="84"/>
      <c r="AU2158" s="84"/>
      <c r="AV2158" s="84"/>
      <c r="AW2158" s="84"/>
      <c r="AX2158" s="84"/>
      <c r="AY2158" s="84"/>
      <c r="AZ2158" s="84"/>
      <c r="BA2158" s="84"/>
      <c r="BB2158" s="84"/>
      <c r="BC2158" s="84"/>
      <c r="BD2158" s="84"/>
      <c r="BE2158" s="86"/>
      <c r="BF2158" s="86"/>
      <c r="BG2158" s="86"/>
      <c r="BH2158" s="86"/>
      <c r="BI2158" s="86"/>
      <c r="BJ2158" s="86"/>
      <c r="BK2158" s="86"/>
      <c r="BL2158" s="86"/>
      <c r="BM2158" s="86"/>
      <c r="BN2158" s="86"/>
      <c r="BO2158" s="86"/>
      <c r="BP2158" s="86"/>
      <c r="BQ2158" s="86"/>
      <c r="BR2158" s="86"/>
      <c r="BS2158" s="86"/>
      <c r="BT2158" s="86"/>
      <c r="BU2158" s="86"/>
      <c r="BV2158" s="86"/>
      <c r="BW2158" s="86"/>
      <c r="BX2158" s="86"/>
      <c r="BY2158" s="86"/>
    </row>
    <row r="2159" spans="36:77" s="73" customFormat="1" ht="12.75" hidden="1">
      <c r="AJ2159" s="437"/>
      <c r="AK2159" s="437"/>
      <c r="AL2159" s="437"/>
      <c r="AM2159" s="437"/>
      <c r="AN2159" s="437"/>
      <c r="AO2159" s="437"/>
      <c r="AP2159" s="437"/>
      <c r="AQ2159" s="437"/>
      <c r="AR2159" s="84"/>
      <c r="AS2159" s="84"/>
      <c r="AT2159" s="84"/>
      <c r="AU2159" s="84"/>
      <c r="AV2159" s="84"/>
      <c r="AW2159" s="84"/>
      <c r="AX2159" s="84"/>
      <c r="AY2159" s="84"/>
      <c r="AZ2159" s="84"/>
      <c r="BA2159" s="84"/>
      <c r="BB2159" s="84"/>
      <c r="BC2159" s="84"/>
      <c r="BD2159" s="84"/>
      <c r="BE2159" s="86"/>
      <c r="BF2159" s="86"/>
      <c r="BG2159" s="86"/>
      <c r="BH2159" s="86"/>
      <c r="BI2159" s="86"/>
      <c r="BJ2159" s="86"/>
      <c r="BK2159" s="86"/>
      <c r="BL2159" s="86"/>
      <c r="BM2159" s="86"/>
      <c r="BN2159" s="86"/>
      <c r="BO2159" s="86"/>
      <c r="BP2159" s="86"/>
      <c r="BQ2159" s="86"/>
      <c r="BR2159" s="86"/>
      <c r="BS2159" s="86"/>
      <c r="BT2159" s="86"/>
      <c r="BU2159" s="86"/>
      <c r="BV2159" s="86"/>
      <c r="BW2159" s="86"/>
      <c r="BX2159" s="86"/>
      <c r="BY2159" s="86"/>
    </row>
    <row r="2160" spans="36:77" s="73" customFormat="1" ht="12.75" hidden="1">
      <c r="AJ2160" s="437"/>
      <c r="AK2160" s="437"/>
      <c r="AL2160" s="437"/>
      <c r="AM2160" s="437"/>
      <c r="AN2160" s="437"/>
      <c r="AO2160" s="437"/>
      <c r="AP2160" s="437"/>
      <c r="AQ2160" s="437"/>
      <c r="AR2160" s="84"/>
      <c r="AS2160" s="84"/>
      <c r="AT2160" s="84"/>
      <c r="AU2160" s="84"/>
      <c r="AV2160" s="84"/>
      <c r="AW2160" s="84"/>
      <c r="AX2160" s="84"/>
      <c r="AY2160" s="84"/>
      <c r="AZ2160" s="84"/>
      <c r="BA2160" s="84"/>
      <c r="BB2160" s="84"/>
      <c r="BC2160" s="84"/>
      <c r="BD2160" s="84"/>
      <c r="BE2160" s="86"/>
      <c r="BF2160" s="86"/>
      <c r="BG2160" s="86"/>
      <c r="BH2160" s="86"/>
      <c r="BI2160" s="86"/>
      <c r="BJ2160" s="86"/>
      <c r="BK2160" s="86"/>
      <c r="BL2160" s="86"/>
      <c r="BM2160" s="86"/>
      <c r="BN2160" s="86"/>
      <c r="BO2160" s="86"/>
      <c r="BP2160" s="86"/>
      <c r="BQ2160" s="86"/>
      <c r="BR2160" s="86"/>
      <c r="BS2160" s="86"/>
      <c r="BT2160" s="86"/>
      <c r="BU2160" s="86"/>
      <c r="BV2160" s="86"/>
      <c r="BW2160" s="86"/>
      <c r="BX2160" s="86"/>
      <c r="BY2160" s="86"/>
    </row>
    <row r="2161" spans="36:77" s="73" customFormat="1" ht="12.75" hidden="1">
      <c r="AJ2161" s="437"/>
      <c r="AK2161" s="437"/>
      <c r="AL2161" s="437"/>
      <c r="AM2161" s="437"/>
      <c r="AN2161" s="437"/>
      <c r="AO2161" s="437"/>
      <c r="AP2161" s="437"/>
      <c r="AQ2161" s="437"/>
      <c r="AR2161" s="84"/>
      <c r="AS2161" s="84"/>
      <c r="AT2161" s="84"/>
      <c r="AU2161" s="84"/>
      <c r="AV2161" s="84"/>
      <c r="AW2161" s="84"/>
      <c r="AX2161" s="84"/>
      <c r="AY2161" s="84"/>
      <c r="AZ2161" s="84"/>
      <c r="BA2161" s="84"/>
      <c r="BB2161" s="84"/>
      <c r="BC2161" s="84"/>
      <c r="BD2161" s="84"/>
      <c r="BE2161" s="86"/>
      <c r="BF2161" s="86"/>
      <c r="BG2161" s="86"/>
      <c r="BH2161" s="86"/>
      <c r="BI2161" s="86"/>
      <c r="BJ2161" s="86"/>
      <c r="BK2161" s="86"/>
      <c r="BL2161" s="86"/>
      <c r="BM2161" s="86"/>
      <c r="BN2161" s="86"/>
      <c r="BO2161" s="86"/>
      <c r="BP2161" s="86"/>
      <c r="BQ2161" s="86"/>
      <c r="BR2161" s="86"/>
      <c r="BS2161" s="86"/>
      <c r="BT2161" s="86"/>
      <c r="BU2161" s="86"/>
      <c r="BV2161" s="86"/>
      <c r="BW2161" s="86"/>
      <c r="BX2161" s="86"/>
      <c r="BY2161" s="86"/>
    </row>
    <row r="2162" spans="36:77" s="73" customFormat="1" ht="12.75" hidden="1">
      <c r="AJ2162" s="437"/>
      <c r="AK2162" s="437"/>
      <c r="AL2162" s="437"/>
      <c r="AM2162" s="437"/>
      <c r="AN2162" s="437"/>
      <c r="AO2162" s="437"/>
      <c r="AP2162" s="437"/>
      <c r="AQ2162" s="437"/>
      <c r="AR2162" s="84"/>
      <c r="AS2162" s="84"/>
      <c r="AT2162" s="84"/>
      <c r="AU2162" s="84"/>
      <c r="AV2162" s="84"/>
      <c r="AW2162" s="84"/>
      <c r="AX2162" s="84"/>
      <c r="AY2162" s="84"/>
      <c r="AZ2162" s="84"/>
      <c r="BA2162" s="84"/>
      <c r="BB2162" s="84"/>
      <c r="BC2162" s="84"/>
      <c r="BD2162" s="84"/>
      <c r="BE2162" s="86"/>
      <c r="BF2162" s="86"/>
      <c r="BG2162" s="86"/>
      <c r="BH2162" s="86"/>
      <c r="BI2162" s="86"/>
      <c r="BJ2162" s="86"/>
      <c r="BK2162" s="86"/>
      <c r="BL2162" s="86"/>
      <c r="BM2162" s="86"/>
      <c r="BN2162" s="86"/>
      <c r="BO2162" s="86"/>
      <c r="BP2162" s="86"/>
      <c r="BQ2162" s="86"/>
      <c r="BR2162" s="86"/>
      <c r="BS2162" s="86"/>
      <c r="BT2162" s="86"/>
      <c r="BU2162" s="86"/>
      <c r="BV2162" s="86"/>
      <c r="BW2162" s="86"/>
      <c r="BX2162" s="86"/>
      <c r="BY2162" s="86"/>
    </row>
    <row r="2163" spans="36:77" s="73" customFormat="1" ht="12.75" hidden="1">
      <c r="AJ2163" s="437"/>
      <c r="AK2163" s="437"/>
      <c r="AL2163" s="437"/>
      <c r="AM2163" s="437"/>
      <c r="AN2163" s="437"/>
      <c r="AO2163" s="437"/>
      <c r="AP2163" s="437"/>
      <c r="AQ2163" s="437"/>
      <c r="AR2163" s="84"/>
      <c r="AS2163" s="84"/>
      <c r="AT2163" s="84"/>
      <c r="AU2163" s="84"/>
      <c r="AV2163" s="84"/>
      <c r="AW2163" s="84"/>
      <c r="AX2163" s="84"/>
      <c r="AY2163" s="84"/>
      <c r="AZ2163" s="84"/>
      <c r="BA2163" s="84"/>
      <c r="BB2163" s="84"/>
      <c r="BC2163" s="84"/>
      <c r="BD2163" s="84"/>
      <c r="BE2163" s="86"/>
      <c r="BF2163" s="86"/>
      <c r="BG2163" s="86"/>
      <c r="BH2163" s="86"/>
      <c r="BI2163" s="86"/>
      <c r="BJ2163" s="86"/>
      <c r="BK2163" s="86"/>
      <c r="BL2163" s="86"/>
      <c r="BM2163" s="86"/>
      <c r="BN2163" s="86"/>
      <c r="BO2163" s="86"/>
      <c r="BP2163" s="86"/>
      <c r="BQ2163" s="86"/>
      <c r="BR2163" s="86"/>
      <c r="BS2163" s="86"/>
      <c r="BT2163" s="86"/>
      <c r="BU2163" s="86"/>
      <c r="BV2163" s="86"/>
      <c r="BW2163" s="86"/>
      <c r="BX2163" s="86"/>
      <c r="BY2163" s="86"/>
    </row>
    <row r="2164" spans="36:77" s="73" customFormat="1" ht="12.75" hidden="1">
      <c r="AJ2164" s="437"/>
      <c r="AK2164" s="437"/>
      <c r="AL2164" s="437"/>
      <c r="AM2164" s="437"/>
      <c r="AN2164" s="437"/>
      <c r="AO2164" s="437"/>
      <c r="AP2164" s="437"/>
      <c r="AQ2164" s="437"/>
      <c r="AR2164" s="84"/>
      <c r="AS2164" s="84"/>
      <c r="AT2164" s="84"/>
      <c r="AU2164" s="84"/>
      <c r="AV2164" s="84"/>
      <c r="AW2164" s="84"/>
      <c r="AX2164" s="84"/>
      <c r="AY2164" s="84"/>
      <c r="AZ2164" s="84"/>
      <c r="BA2164" s="84"/>
      <c r="BB2164" s="84"/>
      <c r="BC2164" s="84"/>
      <c r="BD2164" s="84"/>
      <c r="BE2164" s="86"/>
      <c r="BF2164" s="86"/>
      <c r="BG2164" s="86"/>
      <c r="BH2164" s="86"/>
      <c r="BI2164" s="86"/>
      <c r="BJ2164" s="86"/>
      <c r="BK2164" s="86"/>
      <c r="BL2164" s="86"/>
      <c r="BM2164" s="86"/>
      <c r="BN2164" s="86"/>
      <c r="BO2164" s="86"/>
      <c r="BP2164" s="86"/>
      <c r="BQ2164" s="86"/>
      <c r="BR2164" s="86"/>
      <c r="BS2164" s="86"/>
      <c r="BT2164" s="86"/>
      <c r="BU2164" s="86"/>
      <c r="BV2164" s="86"/>
      <c r="BW2164" s="86"/>
      <c r="BX2164" s="86"/>
      <c r="BY2164" s="86"/>
    </row>
    <row r="2165" spans="36:77" s="73" customFormat="1" ht="12.75" hidden="1">
      <c r="AJ2165" s="437"/>
      <c r="AK2165" s="437"/>
      <c r="AL2165" s="437"/>
      <c r="AM2165" s="437"/>
      <c r="AN2165" s="437"/>
      <c r="AO2165" s="437"/>
      <c r="AP2165" s="437"/>
      <c r="AQ2165" s="437"/>
      <c r="AR2165" s="84"/>
      <c r="AS2165" s="84"/>
      <c r="AT2165" s="84"/>
      <c r="AU2165" s="84"/>
      <c r="AV2165" s="84"/>
      <c r="AW2165" s="84"/>
      <c r="AX2165" s="84"/>
      <c r="AY2165" s="84"/>
      <c r="AZ2165" s="84"/>
      <c r="BA2165" s="84"/>
      <c r="BB2165" s="84"/>
      <c r="BC2165" s="84"/>
      <c r="BD2165" s="84"/>
      <c r="BE2165" s="86"/>
      <c r="BF2165" s="86"/>
      <c r="BG2165" s="86"/>
      <c r="BH2165" s="86"/>
      <c r="BI2165" s="86"/>
      <c r="BJ2165" s="86"/>
      <c r="BK2165" s="86"/>
      <c r="BL2165" s="86"/>
      <c r="BM2165" s="86"/>
      <c r="BN2165" s="86"/>
      <c r="BO2165" s="86"/>
      <c r="BP2165" s="86"/>
      <c r="BQ2165" s="86"/>
      <c r="BR2165" s="86"/>
      <c r="BS2165" s="86"/>
      <c r="BT2165" s="86"/>
      <c r="BU2165" s="86"/>
      <c r="BV2165" s="86"/>
      <c r="BW2165" s="86"/>
      <c r="BX2165" s="86"/>
      <c r="BY2165" s="86"/>
    </row>
    <row r="2166" spans="36:77" s="73" customFormat="1" ht="12.75" hidden="1">
      <c r="AJ2166" s="437"/>
      <c r="AK2166" s="437"/>
      <c r="AL2166" s="437"/>
      <c r="AM2166" s="437"/>
      <c r="AN2166" s="437"/>
      <c r="AO2166" s="437"/>
      <c r="AP2166" s="437"/>
      <c r="AQ2166" s="437"/>
      <c r="AR2166" s="84"/>
      <c r="AS2166" s="84"/>
      <c r="AT2166" s="84"/>
      <c r="AU2166" s="84"/>
      <c r="AV2166" s="84"/>
      <c r="AW2166" s="84"/>
      <c r="AX2166" s="84"/>
      <c r="AY2166" s="84"/>
      <c r="AZ2166" s="84"/>
      <c r="BA2166" s="84"/>
      <c r="BB2166" s="84"/>
      <c r="BC2166" s="84"/>
      <c r="BD2166" s="84"/>
      <c r="BE2166" s="86"/>
      <c r="BF2166" s="86"/>
      <c r="BG2166" s="86"/>
      <c r="BH2166" s="86"/>
      <c r="BI2166" s="86"/>
      <c r="BJ2166" s="86"/>
      <c r="BK2166" s="86"/>
      <c r="BL2166" s="86"/>
      <c r="BM2166" s="86"/>
      <c r="BN2166" s="86"/>
      <c r="BO2166" s="86"/>
      <c r="BP2166" s="86"/>
      <c r="BQ2166" s="86"/>
      <c r="BR2166" s="86"/>
      <c r="BS2166" s="86"/>
      <c r="BT2166" s="86"/>
      <c r="BU2166" s="86"/>
      <c r="BV2166" s="86"/>
      <c r="BW2166" s="86"/>
      <c r="BX2166" s="86"/>
      <c r="BY2166" s="86"/>
    </row>
    <row r="2167" spans="36:77" s="73" customFormat="1" ht="12.75" hidden="1">
      <c r="AJ2167" s="437"/>
      <c r="AK2167" s="437"/>
      <c r="AL2167" s="437"/>
      <c r="AM2167" s="437"/>
      <c r="AN2167" s="437"/>
      <c r="AO2167" s="437"/>
      <c r="AP2167" s="437"/>
      <c r="AQ2167" s="437"/>
      <c r="AR2167" s="84"/>
      <c r="AS2167" s="84"/>
      <c r="AT2167" s="84"/>
      <c r="AU2167" s="84"/>
      <c r="AV2167" s="84"/>
      <c r="AW2167" s="84"/>
      <c r="AX2167" s="84"/>
      <c r="AY2167" s="84"/>
      <c r="AZ2167" s="84"/>
      <c r="BA2167" s="84"/>
      <c r="BB2167" s="84"/>
      <c r="BC2167" s="84"/>
      <c r="BD2167" s="84"/>
      <c r="BE2167" s="86"/>
      <c r="BF2167" s="86"/>
      <c r="BG2167" s="86"/>
      <c r="BH2167" s="86"/>
      <c r="BI2167" s="86"/>
      <c r="BJ2167" s="86"/>
      <c r="BK2167" s="86"/>
      <c r="BL2167" s="86"/>
      <c r="BM2167" s="86"/>
      <c r="BN2167" s="86"/>
      <c r="BO2167" s="86"/>
      <c r="BP2167" s="86"/>
      <c r="BQ2167" s="86"/>
      <c r="BR2167" s="86"/>
      <c r="BS2167" s="86"/>
      <c r="BT2167" s="86"/>
      <c r="BU2167" s="86"/>
      <c r="BV2167" s="86"/>
      <c r="BW2167" s="86"/>
      <c r="BX2167" s="86"/>
      <c r="BY2167" s="86"/>
    </row>
    <row r="2168" spans="36:77" s="73" customFormat="1" ht="12.75" hidden="1">
      <c r="AJ2168" s="437"/>
      <c r="AK2168" s="437"/>
      <c r="AL2168" s="437"/>
      <c r="AM2168" s="437"/>
      <c r="AN2168" s="437"/>
      <c r="AO2168" s="437"/>
      <c r="AP2168" s="437"/>
      <c r="AQ2168" s="437"/>
      <c r="AR2168" s="84"/>
      <c r="AS2168" s="84"/>
      <c r="AT2168" s="84"/>
      <c r="AU2168" s="84"/>
      <c r="AV2168" s="84"/>
      <c r="AW2168" s="84"/>
      <c r="AX2168" s="84"/>
      <c r="AY2168" s="84"/>
      <c r="AZ2168" s="84"/>
      <c r="BA2168" s="84"/>
      <c r="BB2168" s="84"/>
      <c r="BC2168" s="84"/>
      <c r="BD2168" s="84"/>
      <c r="BE2168" s="86"/>
      <c r="BF2168" s="86"/>
      <c r="BG2168" s="86"/>
      <c r="BH2168" s="86"/>
      <c r="BI2168" s="86"/>
      <c r="BJ2168" s="86"/>
      <c r="BK2168" s="86"/>
      <c r="BL2168" s="86"/>
      <c r="BM2168" s="86"/>
      <c r="BN2168" s="86"/>
      <c r="BO2168" s="86"/>
      <c r="BP2168" s="86"/>
      <c r="BQ2168" s="86"/>
      <c r="BR2168" s="86"/>
      <c r="BS2168" s="86"/>
      <c r="BT2168" s="86"/>
      <c r="BU2168" s="86"/>
      <c r="BV2168" s="86"/>
      <c r="BW2168" s="86"/>
      <c r="BX2168" s="86"/>
      <c r="BY2168" s="86"/>
    </row>
    <row r="2169" spans="36:77" s="73" customFormat="1" ht="12.75" hidden="1">
      <c r="AJ2169" s="437"/>
      <c r="AK2169" s="437"/>
      <c r="AL2169" s="437"/>
      <c r="AM2169" s="437"/>
      <c r="AN2169" s="437"/>
      <c r="AO2169" s="437"/>
      <c r="AP2169" s="437"/>
      <c r="AQ2169" s="437"/>
      <c r="AR2169" s="84"/>
      <c r="AS2169" s="84"/>
      <c r="AT2169" s="84"/>
      <c r="AU2169" s="84"/>
      <c r="AV2169" s="84"/>
      <c r="AW2169" s="84"/>
      <c r="AX2169" s="84"/>
      <c r="AY2169" s="84"/>
      <c r="AZ2169" s="84"/>
      <c r="BA2169" s="84"/>
      <c r="BB2169" s="84"/>
      <c r="BC2169" s="84"/>
      <c r="BD2169" s="84"/>
      <c r="BE2169" s="86"/>
      <c r="BF2169" s="86"/>
      <c r="BG2169" s="86"/>
      <c r="BH2169" s="86"/>
      <c r="BI2169" s="86"/>
      <c r="BJ2169" s="86"/>
      <c r="BK2169" s="86"/>
      <c r="BL2169" s="86"/>
      <c r="BM2169" s="86"/>
      <c r="BN2169" s="86"/>
      <c r="BO2169" s="86"/>
      <c r="BP2169" s="86"/>
      <c r="BQ2169" s="86"/>
      <c r="BR2169" s="86"/>
      <c r="BS2169" s="86"/>
      <c r="BT2169" s="86"/>
      <c r="BU2169" s="86"/>
      <c r="BV2169" s="86"/>
      <c r="BW2169" s="86"/>
      <c r="BX2169" s="86"/>
      <c r="BY2169" s="86"/>
    </row>
    <row r="2170" spans="36:77" s="73" customFormat="1" ht="12.75" hidden="1">
      <c r="AJ2170" s="437"/>
      <c r="AK2170" s="437"/>
      <c r="AL2170" s="437"/>
      <c r="AM2170" s="437"/>
      <c r="AN2170" s="437"/>
      <c r="AO2170" s="437"/>
      <c r="AP2170" s="437"/>
      <c r="AQ2170" s="437"/>
      <c r="AR2170" s="84"/>
      <c r="AS2170" s="84"/>
      <c r="AT2170" s="84"/>
      <c r="AU2170" s="84"/>
      <c r="AV2170" s="84"/>
      <c r="AW2170" s="84"/>
      <c r="AX2170" s="84"/>
      <c r="AY2170" s="84"/>
      <c r="AZ2170" s="84"/>
      <c r="BA2170" s="84"/>
      <c r="BB2170" s="84"/>
      <c r="BC2170" s="84"/>
      <c r="BD2170" s="84"/>
      <c r="BE2170" s="86"/>
      <c r="BF2170" s="86"/>
      <c r="BG2170" s="86"/>
      <c r="BH2170" s="86"/>
      <c r="BI2170" s="86"/>
      <c r="BJ2170" s="86"/>
      <c r="BK2170" s="86"/>
      <c r="BL2170" s="86"/>
      <c r="BM2170" s="86"/>
      <c r="BN2170" s="86"/>
      <c r="BO2170" s="86"/>
      <c r="BP2170" s="86"/>
      <c r="BQ2170" s="86"/>
      <c r="BR2170" s="86"/>
      <c r="BS2170" s="86"/>
      <c r="BT2170" s="86"/>
      <c r="BU2170" s="86"/>
      <c r="BV2170" s="86"/>
      <c r="BW2170" s="86"/>
      <c r="BX2170" s="86"/>
      <c r="BY2170" s="86"/>
    </row>
    <row r="2171" spans="36:77" s="73" customFormat="1" ht="12.75" hidden="1">
      <c r="AJ2171" s="437"/>
      <c r="AK2171" s="437"/>
      <c r="AL2171" s="437"/>
      <c r="AM2171" s="437"/>
      <c r="AN2171" s="437"/>
      <c r="AO2171" s="437"/>
      <c r="AP2171" s="437"/>
      <c r="AQ2171" s="437"/>
      <c r="AR2171" s="84"/>
      <c r="AS2171" s="84"/>
      <c r="AT2171" s="84"/>
      <c r="AU2171" s="84"/>
      <c r="AV2171" s="84"/>
      <c r="AW2171" s="84"/>
      <c r="AX2171" s="84"/>
      <c r="AY2171" s="84"/>
      <c r="AZ2171" s="84"/>
      <c r="BA2171" s="84"/>
      <c r="BB2171" s="84"/>
      <c r="BC2171" s="84"/>
      <c r="BD2171" s="84"/>
      <c r="BE2171" s="86"/>
      <c r="BF2171" s="86"/>
      <c r="BG2171" s="86"/>
      <c r="BH2171" s="86"/>
      <c r="BI2171" s="86"/>
      <c r="BJ2171" s="86"/>
      <c r="BK2171" s="86"/>
      <c r="BL2171" s="86"/>
      <c r="BM2171" s="86"/>
      <c r="BN2171" s="86"/>
      <c r="BO2171" s="86"/>
      <c r="BP2171" s="86"/>
      <c r="BQ2171" s="86"/>
      <c r="BR2171" s="86"/>
      <c r="BS2171" s="86"/>
      <c r="BT2171" s="86"/>
      <c r="BU2171" s="86"/>
      <c r="BV2171" s="86"/>
      <c r="BW2171" s="86"/>
      <c r="BX2171" s="86"/>
      <c r="BY2171" s="86"/>
    </row>
    <row r="2172" spans="36:77" s="73" customFormat="1" ht="12.75" hidden="1">
      <c r="AJ2172" s="437"/>
      <c r="AK2172" s="437"/>
      <c r="AL2172" s="437"/>
      <c r="AM2172" s="437"/>
      <c r="AN2172" s="437"/>
      <c r="AO2172" s="437"/>
      <c r="AP2172" s="437"/>
      <c r="AQ2172" s="437"/>
      <c r="AR2172" s="84"/>
      <c r="AS2172" s="84"/>
      <c r="AT2172" s="84"/>
      <c r="AU2172" s="84"/>
      <c r="AV2172" s="84"/>
      <c r="AW2172" s="84"/>
      <c r="AX2172" s="84"/>
      <c r="AY2172" s="84"/>
      <c r="AZ2172" s="84"/>
      <c r="BA2172" s="84"/>
      <c r="BB2172" s="84"/>
      <c r="BC2172" s="84"/>
      <c r="BD2172" s="84"/>
      <c r="BE2172" s="86"/>
      <c r="BF2172" s="86"/>
      <c r="BG2172" s="86"/>
      <c r="BH2172" s="86"/>
      <c r="BI2172" s="86"/>
      <c r="BJ2172" s="86"/>
      <c r="BK2172" s="86"/>
      <c r="BL2172" s="86"/>
      <c r="BM2172" s="86"/>
      <c r="BN2172" s="86"/>
      <c r="BO2172" s="86"/>
      <c r="BP2172" s="86"/>
      <c r="BQ2172" s="86"/>
      <c r="BR2172" s="86"/>
      <c r="BS2172" s="86"/>
      <c r="BT2172" s="86"/>
      <c r="BU2172" s="86"/>
      <c r="BV2172" s="86"/>
      <c r="BW2172" s="86"/>
      <c r="BX2172" s="86"/>
      <c r="BY2172" s="86"/>
    </row>
    <row r="2173" spans="36:77" s="73" customFormat="1" ht="12.75" hidden="1">
      <c r="AJ2173" s="437"/>
      <c r="AK2173" s="437"/>
      <c r="AL2173" s="437"/>
      <c r="AM2173" s="437"/>
      <c r="AN2173" s="437"/>
      <c r="AO2173" s="437"/>
      <c r="AP2173" s="437"/>
      <c r="AQ2173" s="437"/>
      <c r="AR2173" s="84"/>
      <c r="AS2173" s="84"/>
      <c r="AT2173" s="84"/>
      <c r="AU2173" s="84"/>
      <c r="AV2173" s="84"/>
      <c r="AW2173" s="84"/>
      <c r="AX2173" s="84"/>
      <c r="AY2173" s="84"/>
      <c r="AZ2173" s="84"/>
      <c r="BA2173" s="84"/>
      <c r="BB2173" s="84"/>
      <c r="BC2173" s="84"/>
      <c r="BD2173" s="84"/>
      <c r="BE2173" s="86"/>
      <c r="BF2173" s="86"/>
      <c r="BG2173" s="86"/>
      <c r="BH2173" s="86"/>
      <c r="BI2173" s="86"/>
      <c r="BJ2173" s="86"/>
      <c r="BK2173" s="86"/>
      <c r="BL2173" s="86"/>
      <c r="BM2173" s="86"/>
      <c r="BN2173" s="86"/>
      <c r="BO2173" s="86"/>
      <c r="BP2173" s="86"/>
      <c r="BQ2173" s="86"/>
      <c r="BR2173" s="86"/>
      <c r="BS2173" s="86"/>
      <c r="BT2173" s="86"/>
      <c r="BU2173" s="86"/>
      <c r="BV2173" s="86"/>
      <c r="BW2173" s="86"/>
      <c r="BX2173" s="86"/>
      <c r="BY2173" s="86"/>
    </row>
    <row r="2174" spans="36:77" s="73" customFormat="1" ht="12.75" hidden="1">
      <c r="AJ2174" s="437"/>
      <c r="AK2174" s="437"/>
      <c r="AL2174" s="437"/>
      <c r="AM2174" s="437"/>
      <c r="AN2174" s="437"/>
      <c r="AO2174" s="437"/>
      <c r="AP2174" s="437"/>
      <c r="AQ2174" s="437"/>
      <c r="AR2174" s="84"/>
      <c r="AS2174" s="84"/>
      <c r="AT2174" s="84"/>
      <c r="AU2174" s="84"/>
      <c r="AV2174" s="84"/>
      <c r="AW2174" s="84"/>
      <c r="AX2174" s="84"/>
      <c r="AY2174" s="84"/>
      <c r="AZ2174" s="84"/>
      <c r="BA2174" s="84"/>
      <c r="BB2174" s="84"/>
      <c r="BC2174" s="84"/>
      <c r="BD2174" s="84"/>
      <c r="BE2174" s="86"/>
      <c r="BF2174" s="86"/>
      <c r="BG2174" s="86"/>
      <c r="BH2174" s="86"/>
      <c r="BI2174" s="86"/>
      <c r="BJ2174" s="86"/>
      <c r="BK2174" s="86"/>
      <c r="BL2174" s="86"/>
      <c r="BM2174" s="86"/>
      <c r="BN2174" s="86"/>
      <c r="BO2174" s="86"/>
      <c r="BP2174" s="86"/>
      <c r="BQ2174" s="86"/>
      <c r="BR2174" s="86"/>
      <c r="BS2174" s="86"/>
      <c r="BT2174" s="86"/>
      <c r="BU2174" s="86"/>
      <c r="BV2174" s="86"/>
      <c r="BW2174" s="86"/>
      <c r="BX2174" s="86"/>
      <c r="BY2174" s="86"/>
    </row>
    <row r="2175" spans="36:77" s="73" customFormat="1" ht="12.75" hidden="1">
      <c r="AJ2175" s="437"/>
      <c r="AK2175" s="437"/>
      <c r="AL2175" s="437"/>
      <c r="AM2175" s="437"/>
      <c r="AN2175" s="437"/>
      <c r="AO2175" s="437"/>
      <c r="AP2175" s="437"/>
      <c r="AQ2175" s="437"/>
      <c r="AR2175" s="84"/>
      <c r="AS2175" s="84"/>
      <c r="AT2175" s="84"/>
      <c r="AU2175" s="84"/>
      <c r="AV2175" s="84"/>
      <c r="AW2175" s="84"/>
      <c r="AX2175" s="84"/>
      <c r="AY2175" s="84"/>
      <c r="AZ2175" s="84"/>
      <c r="BA2175" s="84"/>
      <c r="BB2175" s="84"/>
      <c r="BC2175" s="84"/>
      <c r="BD2175" s="84"/>
      <c r="BE2175" s="86"/>
      <c r="BF2175" s="86"/>
      <c r="BG2175" s="86"/>
      <c r="BH2175" s="86"/>
      <c r="BI2175" s="86"/>
      <c r="BJ2175" s="86"/>
      <c r="BK2175" s="86"/>
      <c r="BL2175" s="86"/>
      <c r="BM2175" s="86"/>
      <c r="BN2175" s="86"/>
      <c r="BO2175" s="86"/>
      <c r="BP2175" s="86"/>
      <c r="BQ2175" s="86"/>
      <c r="BR2175" s="86"/>
      <c r="BS2175" s="86"/>
      <c r="BT2175" s="86"/>
      <c r="BU2175" s="86"/>
      <c r="BV2175" s="86"/>
      <c r="BW2175" s="86"/>
      <c r="BX2175" s="86"/>
      <c r="BY2175" s="86"/>
    </row>
    <row r="2176" spans="36:77" s="73" customFormat="1" ht="12.75" hidden="1">
      <c r="AJ2176" s="437"/>
      <c r="AK2176" s="437"/>
      <c r="AL2176" s="437"/>
      <c r="AM2176" s="437"/>
      <c r="AN2176" s="437"/>
      <c r="AO2176" s="437"/>
      <c r="AP2176" s="437"/>
      <c r="AQ2176" s="437"/>
      <c r="AR2176" s="84"/>
      <c r="AS2176" s="84"/>
      <c r="AT2176" s="84"/>
      <c r="AU2176" s="84"/>
      <c r="AV2176" s="84"/>
      <c r="AW2176" s="84"/>
      <c r="AX2176" s="84"/>
      <c r="AY2176" s="84"/>
      <c r="AZ2176" s="84"/>
      <c r="BA2176" s="84"/>
      <c r="BB2176" s="84"/>
      <c r="BC2176" s="84"/>
      <c r="BD2176" s="84"/>
      <c r="BE2176" s="86"/>
      <c r="BF2176" s="86"/>
      <c r="BG2176" s="86"/>
      <c r="BH2176" s="86"/>
      <c r="BI2176" s="86"/>
      <c r="BJ2176" s="86"/>
      <c r="BK2176" s="86"/>
      <c r="BL2176" s="86"/>
      <c r="BM2176" s="86"/>
      <c r="BN2176" s="86"/>
      <c r="BO2176" s="86"/>
      <c r="BP2176" s="86"/>
      <c r="BQ2176" s="86"/>
      <c r="BR2176" s="86"/>
      <c r="BS2176" s="86"/>
      <c r="BT2176" s="86"/>
      <c r="BU2176" s="86"/>
      <c r="BV2176" s="86"/>
      <c r="BW2176" s="86"/>
      <c r="BX2176" s="86"/>
      <c r="BY2176" s="86"/>
    </row>
    <row r="2177" spans="36:77" s="73" customFormat="1" ht="12.75" hidden="1">
      <c r="AJ2177" s="437"/>
      <c r="AK2177" s="437"/>
      <c r="AL2177" s="437"/>
      <c r="AM2177" s="437"/>
      <c r="AN2177" s="437"/>
      <c r="AO2177" s="437"/>
      <c r="AP2177" s="437"/>
      <c r="AQ2177" s="437"/>
      <c r="AR2177" s="84"/>
      <c r="AS2177" s="84"/>
      <c r="AT2177" s="84"/>
      <c r="AU2177" s="84"/>
      <c r="AV2177" s="84"/>
      <c r="AW2177" s="84"/>
      <c r="AX2177" s="84"/>
      <c r="AY2177" s="84"/>
      <c r="AZ2177" s="84"/>
      <c r="BA2177" s="84"/>
      <c r="BB2177" s="84"/>
      <c r="BC2177" s="84"/>
      <c r="BD2177" s="84"/>
      <c r="BE2177" s="86"/>
      <c r="BF2177" s="86"/>
      <c r="BG2177" s="86"/>
      <c r="BH2177" s="86"/>
      <c r="BI2177" s="86"/>
      <c r="BJ2177" s="86"/>
      <c r="BK2177" s="86"/>
      <c r="BL2177" s="86"/>
      <c r="BM2177" s="86"/>
      <c r="BN2177" s="86"/>
      <c r="BO2177" s="86"/>
      <c r="BP2177" s="86"/>
      <c r="BQ2177" s="86"/>
      <c r="BR2177" s="86"/>
      <c r="BS2177" s="86"/>
      <c r="BT2177" s="86"/>
      <c r="BU2177" s="86"/>
      <c r="BV2177" s="86"/>
      <c r="BW2177" s="86"/>
      <c r="BX2177" s="86"/>
      <c r="BY2177" s="86"/>
    </row>
    <row r="2178" spans="36:77" s="73" customFormat="1" ht="12.75" hidden="1">
      <c r="AJ2178" s="437"/>
      <c r="AK2178" s="437"/>
      <c r="AL2178" s="437"/>
      <c r="AM2178" s="437"/>
      <c r="AN2178" s="437"/>
      <c r="AO2178" s="437"/>
      <c r="AP2178" s="437"/>
      <c r="AQ2178" s="437"/>
      <c r="AR2178" s="84"/>
      <c r="AS2178" s="84"/>
      <c r="AT2178" s="84"/>
      <c r="AU2178" s="84"/>
      <c r="AV2178" s="84"/>
      <c r="AW2178" s="84"/>
      <c r="AX2178" s="84"/>
      <c r="AY2178" s="84"/>
      <c r="AZ2178" s="84"/>
      <c r="BA2178" s="84"/>
      <c r="BB2178" s="84"/>
      <c r="BC2178" s="84"/>
      <c r="BD2178" s="84"/>
      <c r="BE2178" s="86"/>
      <c r="BF2178" s="86"/>
      <c r="BG2178" s="86"/>
      <c r="BH2178" s="86"/>
      <c r="BI2178" s="86"/>
      <c r="BJ2178" s="86"/>
      <c r="BK2178" s="86"/>
      <c r="BL2178" s="86"/>
      <c r="BM2178" s="86"/>
      <c r="BN2178" s="86"/>
      <c r="BO2178" s="86"/>
      <c r="BP2178" s="86"/>
      <c r="BQ2178" s="86"/>
      <c r="BR2178" s="86"/>
      <c r="BS2178" s="86"/>
      <c r="BT2178" s="86"/>
      <c r="BU2178" s="86"/>
      <c r="BV2178" s="86"/>
      <c r="BW2178" s="86"/>
      <c r="BX2178" s="86"/>
      <c r="BY2178" s="86"/>
    </row>
    <row r="2179" spans="36:77" s="73" customFormat="1" ht="12.75" hidden="1">
      <c r="AJ2179" s="437"/>
      <c r="AK2179" s="437"/>
      <c r="AL2179" s="437"/>
      <c r="AM2179" s="437"/>
      <c r="AN2179" s="437"/>
      <c r="AO2179" s="437"/>
      <c r="AP2179" s="437"/>
      <c r="AQ2179" s="437"/>
      <c r="AR2179" s="84"/>
      <c r="AS2179" s="84"/>
      <c r="AT2179" s="84"/>
      <c r="AU2179" s="84"/>
      <c r="AV2179" s="84"/>
      <c r="AW2179" s="84"/>
      <c r="AX2179" s="84"/>
      <c r="AY2179" s="84"/>
      <c r="AZ2179" s="84"/>
      <c r="BA2179" s="84"/>
      <c r="BB2179" s="84"/>
      <c r="BC2179" s="84"/>
      <c r="BD2179" s="84"/>
      <c r="BE2179" s="86"/>
      <c r="BF2179" s="86"/>
      <c r="BG2179" s="86"/>
      <c r="BH2179" s="86"/>
      <c r="BI2179" s="86"/>
      <c r="BJ2179" s="86"/>
      <c r="BK2179" s="86"/>
      <c r="BL2179" s="86"/>
      <c r="BM2179" s="86"/>
      <c r="BN2179" s="86"/>
      <c r="BO2179" s="86"/>
      <c r="BP2179" s="86"/>
      <c r="BQ2179" s="86"/>
      <c r="BR2179" s="86"/>
      <c r="BS2179" s="86"/>
      <c r="BT2179" s="86"/>
      <c r="BU2179" s="86"/>
      <c r="BV2179" s="86"/>
      <c r="BW2179" s="86"/>
      <c r="BX2179" s="86"/>
      <c r="BY2179" s="86"/>
    </row>
    <row r="2180" spans="36:77" s="73" customFormat="1" ht="12.75" hidden="1">
      <c r="AJ2180" s="437"/>
      <c r="AK2180" s="437"/>
      <c r="AL2180" s="437"/>
      <c r="AM2180" s="437"/>
      <c r="AN2180" s="437"/>
      <c r="AO2180" s="437"/>
      <c r="AP2180" s="437"/>
      <c r="AQ2180" s="437"/>
      <c r="AR2180" s="84"/>
      <c r="AS2180" s="84"/>
      <c r="AT2180" s="84"/>
      <c r="AU2180" s="84"/>
      <c r="AV2180" s="84"/>
      <c r="AW2180" s="84"/>
      <c r="AX2180" s="84"/>
      <c r="AY2180" s="84"/>
      <c r="AZ2180" s="84"/>
      <c r="BA2180" s="84"/>
      <c r="BB2180" s="84"/>
      <c r="BC2180" s="84"/>
      <c r="BD2180" s="84"/>
      <c r="BE2180" s="86"/>
      <c r="BF2180" s="86"/>
      <c r="BG2180" s="86"/>
      <c r="BH2180" s="86"/>
      <c r="BI2180" s="86"/>
      <c r="BJ2180" s="86"/>
      <c r="BK2180" s="86"/>
      <c r="BL2180" s="86"/>
      <c r="BM2180" s="86"/>
      <c r="BN2180" s="86"/>
      <c r="BO2180" s="86"/>
      <c r="BP2180" s="86"/>
      <c r="BQ2180" s="86"/>
      <c r="BR2180" s="86"/>
      <c r="BS2180" s="86"/>
      <c r="BT2180" s="86"/>
      <c r="BU2180" s="86"/>
      <c r="BV2180" s="86"/>
      <c r="BW2180" s="86"/>
      <c r="BX2180" s="86"/>
      <c r="BY2180" s="86"/>
    </row>
    <row r="2181" spans="36:77" s="73" customFormat="1" ht="12.75" hidden="1">
      <c r="AJ2181" s="437"/>
      <c r="AK2181" s="437"/>
      <c r="AL2181" s="437"/>
      <c r="AM2181" s="437"/>
      <c r="AN2181" s="437"/>
      <c r="AO2181" s="437"/>
      <c r="AP2181" s="437"/>
      <c r="AQ2181" s="437"/>
      <c r="AR2181" s="84"/>
      <c r="AS2181" s="84"/>
      <c r="AT2181" s="84"/>
      <c r="AU2181" s="84"/>
      <c r="AV2181" s="84"/>
      <c r="AW2181" s="84"/>
      <c r="AX2181" s="84"/>
      <c r="AY2181" s="84"/>
      <c r="AZ2181" s="84"/>
      <c r="BA2181" s="84"/>
      <c r="BB2181" s="84"/>
      <c r="BC2181" s="84"/>
      <c r="BD2181" s="84"/>
      <c r="BE2181" s="86"/>
      <c r="BF2181" s="86"/>
      <c r="BG2181" s="86"/>
      <c r="BH2181" s="86"/>
      <c r="BI2181" s="86"/>
      <c r="BJ2181" s="86"/>
      <c r="BK2181" s="86"/>
      <c r="BL2181" s="86"/>
      <c r="BM2181" s="86"/>
      <c r="BN2181" s="86"/>
      <c r="BO2181" s="86"/>
      <c r="BP2181" s="86"/>
      <c r="BQ2181" s="86"/>
      <c r="BR2181" s="86"/>
      <c r="BS2181" s="86"/>
      <c r="BT2181" s="86"/>
      <c r="BU2181" s="86"/>
      <c r="BV2181" s="86"/>
      <c r="BW2181" s="86"/>
      <c r="BX2181" s="86"/>
      <c r="BY2181" s="86"/>
    </row>
    <row r="2182" spans="36:77" s="73" customFormat="1" ht="12.75" hidden="1">
      <c r="AJ2182" s="437"/>
      <c r="AK2182" s="437"/>
      <c r="AL2182" s="437"/>
      <c r="AM2182" s="437"/>
      <c r="AN2182" s="437"/>
      <c r="AO2182" s="437"/>
      <c r="AP2182" s="437"/>
      <c r="AQ2182" s="437"/>
      <c r="AR2182" s="84"/>
      <c r="AS2182" s="84"/>
      <c r="AT2182" s="84"/>
      <c r="AU2182" s="84"/>
      <c r="AV2182" s="84"/>
      <c r="AW2182" s="84"/>
      <c r="AX2182" s="84"/>
      <c r="AY2182" s="84"/>
      <c r="AZ2182" s="84"/>
      <c r="BA2182" s="84"/>
      <c r="BB2182" s="84"/>
      <c r="BC2182" s="84"/>
      <c r="BD2182" s="84"/>
      <c r="BE2182" s="86"/>
      <c r="BF2182" s="86"/>
      <c r="BG2182" s="86"/>
      <c r="BH2182" s="86"/>
      <c r="BI2182" s="86"/>
      <c r="BJ2182" s="86"/>
      <c r="BK2182" s="86"/>
      <c r="BL2182" s="86"/>
      <c r="BM2182" s="86"/>
      <c r="BN2182" s="86"/>
      <c r="BO2182" s="86"/>
      <c r="BP2182" s="86"/>
      <c r="BQ2182" s="86"/>
      <c r="BR2182" s="86"/>
      <c r="BS2182" s="86"/>
      <c r="BT2182" s="86"/>
      <c r="BU2182" s="86"/>
      <c r="BV2182" s="86"/>
      <c r="BW2182" s="86"/>
      <c r="BX2182" s="86"/>
      <c r="BY2182" s="86"/>
    </row>
    <row r="2183" spans="36:77" s="73" customFormat="1" ht="12.75" hidden="1">
      <c r="AJ2183" s="437"/>
      <c r="AK2183" s="437"/>
      <c r="AL2183" s="437"/>
      <c r="AM2183" s="437"/>
      <c r="AN2183" s="437"/>
      <c r="AO2183" s="437"/>
      <c r="AP2183" s="437"/>
      <c r="AQ2183" s="437"/>
      <c r="AR2183" s="84"/>
      <c r="AS2183" s="84"/>
      <c r="AT2183" s="84"/>
      <c r="AU2183" s="84"/>
      <c r="AV2183" s="84"/>
      <c r="AW2183" s="84"/>
      <c r="AX2183" s="84"/>
      <c r="AY2183" s="84"/>
      <c r="AZ2183" s="84"/>
      <c r="BA2183" s="84"/>
      <c r="BB2183" s="84"/>
      <c r="BC2183" s="84"/>
      <c r="BD2183" s="84"/>
      <c r="BE2183" s="86"/>
      <c r="BF2183" s="86"/>
      <c r="BG2183" s="86"/>
      <c r="BH2183" s="86"/>
      <c r="BI2183" s="86"/>
      <c r="BJ2183" s="86"/>
      <c r="BK2183" s="86"/>
      <c r="BL2183" s="86"/>
      <c r="BM2183" s="86"/>
      <c r="BN2183" s="86"/>
      <c r="BO2183" s="86"/>
      <c r="BP2183" s="86"/>
      <c r="BQ2183" s="86"/>
      <c r="BR2183" s="86"/>
      <c r="BS2183" s="86"/>
      <c r="BT2183" s="86"/>
      <c r="BU2183" s="86"/>
      <c r="BV2183" s="86"/>
      <c r="BW2183" s="86"/>
      <c r="BX2183" s="86"/>
      <c r="BY2183" s="86"/>
    </row>
    <row r="2184" spans="36:77" s="73" customFormat="1" ht="12.75" hidden="1">
      <c r="AJ2184" s="437"/>
      <c r="AK2184" s="437"/>
      <c r="AL2184" s="437"/>
      <c r="AM2184" s="437"/>
      <c r="AN2184" s="437"/>
      <c r="AO2184" s="437"/>
      <c r="AP2184" s="437"/>
      <c r="AQ2184" s="437"/>
      <c r="AR2184" s="84"/>
      <c r="AS2184" s="84"/>
      <c r="AT2184" s="84"/>
      <c r="AU2184" s="84"/>
      <c r="AV2184" s="84"/>
      <c r="AW2184" s="84"/>
      <c r="AX2184" s="84"/>
      <c r="AY2184" s="84"/>
      <c r="AZ2184" s="84"/>
      <c r="BA2184" s="84"/>
      <c r="BB2184" s="84"/>
      <c r="BC2184" s="84"/>
      <c r="BD2184" s="84"/>
      <c r="BE2184" s="86"/>
      <c r="BF2184" s="86"/>
      <c r="BG2184" s="86"/>
      <c r="BH2184" s="86"/>
      <c r="BI2184" s="86"/>
      <c r="BJ2184" s="86"/>
      <c r="BK2184" s="86"/>
      <c r="BL2184" s="86"/>
      <c r="BM2184" s="86"/>
      <c r="BN2184" s="86"/>
      <c r="BO2184" s="86"/>
      <c r="BP2184" s="86"/>
      <c r="BQ2184" s="86"/>
      <c r="BR2184" s="86"/>
      <c r="BS2184" s="86"/>
      <c r="BT2184" s="86"/>
      <c r="BU2184" s="86"/>
      <c r="BV2184" s="86"/>
      <c r="BW2184" s="86"/>
      <c r="BX2184" s="86"/>
      <c r="BY2184" s="86"/>
    </row>
    <row r="2185" spans="36:77" s="73" customFormat="1" ht="12.75" hidden="1">
      <c r="AJ2185" s="437"/>
      <c r="AK2185" s="437"/>
      <c r="AL2185" s="437"/>
      <c r="AM2185" s="437"/>
      <c r="AN2185" s="437"/>
      <c r="AO2185" s="437"/>
      <c r="AP2185" s="437"/>
      <c r="AQ2185" s="437"/>
      <c r="AR2185" s="84"/>
      <c r="AS2185" s="84"/>
      <c r="AT2185" s="84"/>
      <c r="AU2185" s="84"/>
      <c r="AV2185" s="84"/>
      <c r="AW2185" s="84"/>
      <c r="AX2185" s="84"/>
      <c r="AY2185" s="84"/>
      <c r="AZ2185" s="84"/>
      <c r="BA2185" s="84"/>
      <c r="BB2185" s="84"/>
      <c r="BC2185" s="84"/>
      <c r="BD2185" s="84"/>
      <c r="BE2185" s="86"/>
      <c r="BF2185" s="86"/>
      <c r="BG2185" s="86"/>
      <c r="BH2185" s="86"/>
      <c r="BI2185" s="86"/>
      <c r="BJ2185" s="86"/>
      <c r="BK2185" s="86"/>
      <c r="BL2185" s="86"/>
      <c r="BM2185" s="86"/>
      <c r="BN2185" s="86"/>
      <c r="BO2185" s="86"/>
      <c r="BP2185" s="86"/>
      <c r="BQ2185" s="86"/>
      <c r="BR2185" s="86"/>
      <c r="BS2185" s="86"/>
      <c r="BT2185" s="86"/>
      <c r="BU2185" s="86"/>
      <c r="BV2185" s="86"/>
      <c r="BW2185" s="86"/>
      <c r="BX2185" s="86"/>
      <c r="BY2185" s="86"/>
    </row>
    <row r="2186" spans="36:77" s="73" customFormat="1" ht="12.75" hidden="1">
      <c r="AJ2186" s="437"/>
      <c r="AK2186" s="437"/>
      <c r="AL2186" s="437"/>
      <c r="AM2186" s="437"/>
      <c r="AN2186" s="437"/>
      <c r="AO2186" s="437"/>
      <c r="AP2186" s="437"/>
      <c r="AQ2186" s="437"/>
      <c r="AR2186" s="84"/>
      <c r="AS2186" s="84"/>
      <c r="AT2186" s="84"/>
      <c r="AU2186" s="84"/>
      <c r="AV2186" s="84"/>
      <c r="AW2186" s="84"/>
      <c r="AX2186" s="84"/>
      <c r="AY2186" s="84"/>
      <c r="AZ2186" s="84"/>
      <c r="BA2186" s="84"/>
      <c r="BB2186" s="84"/>
      <c r="BC2186" s="84"/>
      <c r="BD2186" s="84"/>
      <c r="BE2186" s="86"/>
      <c r="BF2186" s="86"/>
      <c r="BG2186" s="86"/>
      <c r="BH2186" s="86"/>
      <c r="BI2186" s="86"/>
      <c r="BJ2186" s="86"/>
      <c r="BK2186" s="86"/>
      <c r="BL2186" s="86"/>
      <c r="BM2186" s="86"/>
      <c r="BN2186" s="86"/>
      <c r="BO2186" s="86"/>
      <c r="BP2186" s="86"/>
      <c r="BQ2186" s="86"/>
      <c r="BR2186" s="86"/>
      <c r="BS2186" s="86"/>
      <c r="BT2186" s="86"/>
      <c r="BU2186" s="86"/>
      <c r="BV2186" s="86"/>
      <c r="BW2186" s="86"/>
      <c r="BX2186" s="86"/>
      <c r="BY2186" s="86"/>
    </row>
    <row r="2187" spans="36:77" s="73" customFormat="1" ht="12.75" hidden="1">
      <c r="AJ2187" s="437"/>
      <c r="AK2187" s="437"/>
      <c r="AL2187" s="437"/>
      <c r="AM2187" s="437"/>
      <c r="AN2187" s="437"/>
      <c r="AO2187" s="437"/>
      <c r="AP2187" s="437"/>
      <c r="AQ2187" s="437"/>
      <c r="AR2187" s="84"/>
      <c r="AS2187" s="84"/>
      <c r="AT2187" s="84"/>
      <c r="AU2187" s="84"/>
      <c r="AV2187" s="84"/>
      <c r="AW2187" s="84"/>
      <c r="AX2187" s="84"/>
      <c r="AY2187" s="84"/>
      <c r="AZ2187" s="84"/>
      <c r="BA2187" s="84"/>
      <c r="BB2187" s="84"/>
      <c r="BC2187" s="84"/>
      <c r="BD2187" s="84"/>
      <c r="BE2187" s="86"/>
      <c r="BF2187" s="86"/>
      <c r="BG2187" s="86"/>
      <c r="BH2187" s="86"/>
      <c r="BI2187" s="86"/>
      <c r="BJ2187" s="86"/>
      <c r="BK2187" s="86"/>
      <c r="BL2187" s="86"/>
      <c r="BM2187" s="86"/>
      <c r="BN2187" s="86"/>
      <c r="BO2187" s="86"/>
      <c r="BP2187" s="86"/>
      <c r="BQ2187" s="86"/>
      <c r="BR2187" s="86"/>
      <c r="BS2187" s="86"/>
      <c r="BT2187" s="86"/>
      <c r="BU2187" s="86"/>
      <c r="BV2187" s="86"/>
      <c r="BW2187" s="86"/>
      <c r="BX2187" s="86"/>
      <c r="BY2187" s="86"/>
    </row>
    <row r="2188" spans="36:77" s="73" customFormat="1" ht="12.75" hidden="1">
      <c r="AJ2188" s="437"/>
      <c r="AK2188" s="437"/>
      <c r="AL2188" s="437"/>
      <c r="AM2188" s="437"/>
      <c r="AN2188" s="437"/>
      <c r="AO2188" s="437"/>
      <c r="AP2188" s="437"/>
      <c r="AQ2188" s="437"/>
      <c r="AR2188" s="84"/>
      <c r="AS2188" s="84"/>
      <c r="AT2188" s="84"/>
      <c r="AU2188" s="84"/>
      <c r="AV2188" s="84"/>
      <c r="AW2188" s="84"/>
      <c r="AX2188" s="84"/>
      <c r="AY2188" s="84"/>
      <c r="AZ2188" s="84"/>
      <c r="BA2188" s="84"/>
      <c r="BB2188" s="84"/>
      <c r="BC2188" s="84"/>
      <c r="BD2188" s="84"/>
      <c r="BE2188" s="86"/>
      <c r="BF2188" s="86"/>
      <c r="BG2188" s="86"/>
      <c r="BH2188" s="86"/>
      <c r="BI2188" s="86"/>
      <c r="BJ2188" s="86"/>
      <c r="BK2188" s="86"/>
      <c r="BL2188" s="86"/>
      <c r="BM2188" s="86"/>
      <c r="BN2188" s="86"/>
      <c r="BO2188" s="86"/>
      <c r="BP2188" s="86"/>
      <c r="BQ2188" s="86"/>
      <c r="BR2188" s="86"/>
      <c r="BS2188" s="86"/>
      <c r="BT2188" s="86"/>
      <c r="BU2188" s="86"/>
      <c r="BV2188" s="86"/>
      <c r="BW2188" s="86"/>
      <c r="BX2188" s="86"/>
      <c r="BY2188" s="86"/>
    </row>
    <row r="2189" spans="36:77" s="73" customFormat="1" ht="12.75" hidden="1">
      <c r="AJ2189" s="437"/>
      <c r="AK2189" s="437"/>
      <c r="AL2189" s="437"/>
      <c r="AM2189" s="437"/>
      <c r="AN2189" s="437"/>
      <c r="AO2189" s="437"/>
      <c r="AP2189" s="437"/>
      <c r="AQ2189" s="437"/>
      <c r="AR2189" s="84"/>
      <c r="AS2189" s="84"/>
      <c r="AT2189" s="84"/>
      <c r="AU2189" s="84"/>
      <c r="AV2189" s="84"/>
      <c r="AW2189" s="84"/>
      <c r="AX2189" s="84"/>
      <c r="AY2189" s="84"/>
      <c r="AZ2189" s="84"/>
      <c r="BA2189" s="84"/>
      <c r="BB2189" s="84"/>
      <c r="BC2189" s="84"/>
      <c r="BD2189" s="84"/>
      <c r="BE2189" s="86"/>
      <c r="BF2189" s="86"/>
      <c r="BG2189" s="86"/>
      <c r="BH2189" s="86"/>
      <c r="BI2189" s="86"/>
      <c r="BJ2189" s="86"/>
      <c r="BK2189" s="86"/>
      <c r="BL2189" s="86"/>
      <c r="BM2189" s="86"/>
      <c r="BN2189" s="86"/>
      <c r="BO2189" s="86"/>
      <c r="BP2189" s="86"/>
      <c r="BQ2189" s="86"/>
      <c r="BR2189" s="86"/>
      <c r="BS2189" s="86"/>
      <c r="BT2189" s="86"/>
      <c r="BU2189" s="86"/>
      <c r="BV2189" s="86"/>
      <c r="BW2189" s="86"/>
      <c r="BX2189" s="86"/>
      <c r="BY2189" s="86"/>
    </row>
    <row r="2190" spans="36:77" s="73" customFormat="1" ht="12.75" hidden="1">
      <c r="AJ2190" s="437"/>
      <c r="AK2190" s="437"/>
      <c r="AL2190" s="437"/>
      <c r="AM2190" s="437"/>
      <c r="AN2190" s="437"/>
      <c r="AO2190" s="437"/>
      <c r="AP2190" s="437"/>
      <c r="AQ2190" s="437"/>
      <c r="AR2190" s="84"/>
      <c r="AS2190" s="84"/>
      <c r="AT2190" s="84"/>
      <c r="AU2190" s="84"/>
      <c r="AV2190" s="84"/>
      <c r="AW2190" s="84"/>
      <c r="AX2190" s="84"/>
      <c r="AY2190" s="84"/>
      <c r="AZ2190" s="84"/>
      <c r="BA2190" s="84"/>
      <c r="BB2190" s="84"/>
      <c r="BC2190" s="84"/>
      <c r="BD2190" s="84"/>
      <c r="BE2190" s="86"/>
      <c r="BF2190" s="86"/>
      <c r="BG2190" s="86"/>
      <c r="BH2190" s="86"/>
      <c r="BI2190" s="86"/>
      <c r="BJ2190" s="86"/>
      <c r="BK2190" s="86"/>
      <c r="BL2190" s="86"/>
      <c r="BM2190" s="86"/>
      <c r="BN2190" s="86"/>
      <c r="BO2190" s="86"/>
      <c r="BP2190" s="86"/>
      <c r="BQ2190" s="86"/>
      <c r="BR2190" s="86"/>
      <c r="BS2190" s="86"/>
      <c r="BT2190" s="86"/>
      <c r="BU2190" s="86"/>
      <c r="BV2190" s="86"/>
      <c r="BW2190" s="86"/>
      <c r="BX2190" s="86"/>
      <c r="BY2190" s="86"/>
    </row>
    <row r="2191" spans="36:77" s="73" customFormat="1" ht="12.75" hidden="1">
      <c r="AJ2191" s="437"/>
      <c r="AK2191" s="437"/>
      <c r="AL2191" s="437"/>
      <c r="AM2191" s="437"/>
      <c r="AN2191" s="437"/>
      <c r="AO2191" s="437"/>
      <c r="AP2191" s="437"/>
      <c r="AQ2191" s="437"/>
      <c r="AR2191" s="84"/>
      <c r="AS2191" s="84"/>
      <c r="AT2191" s="84"/>
      <c r="AU2191" s="84"/>
      <c r="AV2191" s="84"/>
      <c r="AW2191" s="84"/>
      <c r="AX2191" s="84"/>
      <c r="AY2191" s="84"/>
      <c r="AZ2191" s="84"/>
      <c r="BA2191" s="84"/>
      <c r="BB2191" s="84"/>
      <c r="BC2191" s="84"/>
      <c r="BD2191" s="84"/>
      <c r="BE2191" s="86"/>
      <c r="BF2191" s="86"/>
      <c r="BG2191" s="86"/>
      <c r="BH2191" s="86"/>
      <c r="BI2191" s="86"/>
      <c r="BJ2191" s="86"/>
      <c r="BK2191" s="86"/>
      <c r="BL2191" s="86"/>
      <c r="BM2191" s="86"/>
      <c r="BN2191" s="86"/>
      <c r="BO2191" s="86"/>
      <c r="BP2191" s="86"/>
      <c r="BQ2191" s="86"/>
      <c r="BR2191" s="86"/>
      <c r="BS2191" s="86"/>
      <c r="BT2191" s="86"/>
      <c r="BU2191" s="86"/>
      <c r="BV2191" s="86"/>
      <c r="BW2191" s="86"/>
      <c r="BX2191" s="86"/>
      <c r="BY2191" s="86"/>
    </row>
    <row r="2192" spans="36:77" s="73" customFormat="1" ht="12.75" hidden="1">
      <c r="AJ2192" s="437"/>
      <c r="AK2192" s="437"/>
      <c r="AL2192" s="437"/>
      <c r="AM2192" s="437"/>
      <c r="AN2192" s="437"/>
      <c r="AO2192" s="437"/>
      <c r="AP2192" s="437"/>
      <c r="AQ2192" s="437"/>
      <c r="AR2192" s="84"/>
      <c r="AS2192" s="84"/>
      <c r="AT2192" s="84"/>
      <c r="AU2192" s="84"/>
      <c r="AV2192" s="84"/>
      <c r="AW2192" s="84"/>
      <c r="AX2192" s="84"/>
      <c r="AY2192" s="84"/>
      <c r="AZ2192" s="84"/>
      <c r="BA2192" s="84"/>
      <c r="BB2192" s="84"/>
      <c r="BC2192" s="84"/>
      <c r="BD2192" s="84"/>
      <c r="BE2192" s="86"/>
      <c r="BF2192" s="86"/>
      <c r="BG2192" s="86"/>
      <c r="BH2192" s="86"/>
      <c r="BI2192" s="86"/>
      <c r="BJ2192" s="86"/>
      <c r="BK2192" s="86"/>
      <c r="BL2192" s="86"/>
      <c r="BM2192" s="86"/>
      <c r="BN2192" s="86"/>
      <c r="BO2192" s="86"/>
      <c r="BP2192" s="86"/>
      <c r="BQ2192" s="86"/>
      <c r="BR2192" s="86"/>
      <c r="BS2192" s="86"/>
      <c r="BT2192" s="86"/>
      <c r="BU2192" s="86"/>
      <c r="BV2192" s="86"/>
      <c r="BW2192" s="86"/>
      <c r="BX2192" s="86"/>
      <c r="BY2192" s="86"/>
    </row>
    <row r="2193" spans="36:77" s="73" customFormat="1" ht="12.75" hidden="1">
      <c r="AJ2193" s="437"/>
      <c r="AK2193" s="437"/>
      <c r="AL2193" s="437"/>
      <c r="AM2193" s="437"/>
      <c r="AN2193" s="437"/>
      <c r="AO2193" s="437"/>
      <c r="AP2193" s="437"/>
      <c r="AQ2193" s="437"/>
      <c r="AR2193" s="84"/>
      <c r="AS2193" s="84"/>
      <c r="AT2193" s="84"/>
      <c r="AU2193" s="84"/>
      <c r="AV2193" s="84"/>
      <c r="AW2193" s="84"/>
      <c r="AX2193" s="84"/>
      <c r="AY2193" s="84"/>
      <c r="AZ2193" s="84"/>
      <c r="BA2193" s="84"/>
      <c r="BB2193" s="84"/>
      <c r="BC2193" s="84"/>
      <c r="BD2193" s="84"/>
      <c r="BE2193" s="86"/>
      <c r="BF2193" s="86"/>
      <c r="BG2193" s="86"/>
      <c r="BH2193" s="86"/>
      <c r="BI2193" s="86"/>
      <c r="BJ2193" s="86"/>
      <c r="BK2193" s="86"/>
      <c r="BL2193" s="86"/>
      <c r="BM2193" s="86"/>
      <c r="BN2193" s="86"/>
      <c r="BO2193" s="86"/>
      <c r="BP2193" s="86"/>
      <c r="BQ2193" s="86"/>
      <c r="BR2193" s="86"/>
      <c r="BS2193" s="86"/>
      <c r="BT2193" s="86"/>
      <c r="BU2193" s="86"/>
      <c r="BV2193" s="86"/>
      <c r="BW2193" s="86"/>
      <c r="BX2193" s="86"/>
      <c r="BY2193" s="86"/>
    </row>
    <row r="2194" spans="36:77" s="73" customFormat="1" ht="12.75" hidden="1">
      <c r="AJ2194" s="437"/>
      <c r="AK2194" s="437"/>
      <c r="AL2194" s="437"/>
      <c r="AM2194" s="437"/>
      <c r="AN2194" s="437"/>
      <c r="AO2194" s="437"/>
      <c r="AP2194" s="437"/>
      <c r="AQ2194" s="437"/>
      <c r="AR2194" s="84"/>
      <c r="AS2194" s="84"/>
      <c r="AT2194" s="84"/>
      <c r="AU2194" s="84"/>
      <c r="AV2194" s="84"/>
      <c r="AW2194" s="84"/>
      <c r="AX2194" s="84"/>
      <c r="AY2194" s="84"/>
      <c r="AZ2194" s="84"/>
      <c r="BA2194" s="84"/>
      <c r="BB2194" s="84"/>
      <c r="BC2194" s="84"/>
      <c r="BD2194" s="84"/>
      <c r="BE2194" s="86"/>
      <c r="BF2194" s="86"/>
      <c r="BG2194" s="86"/>
      <c r="BH2194" s="86"/>
      <c r="BI2194" s="86"/>
      <c r="BJ2194" s="86"/>
      <c r="BK2194" s="86"/>
      <c r="BL2194" s="86"/>
      <c r="BM2194" s="86"/>
      <c r="BN2194" s="86"/>
      <c r="BO2194" s="86"/>
      <c r="BP2194" s="86"/>
      <c r="BQ2194" s="86"/>
      <c r="BR2194" s="86"/>
      <c r="BS2194" s="86"/>
      <c r="BT2194" s="86"/>
      <c r="BU2194" s="86"/>
      <c r="BV2194" s="86"/>
      <c r="BW2194" s="86"/>
      <c r="BX2194" s="86"/>
      <c r="BY2194" s="86"/>
    </row>
    <row r="2195" spans="36:77" s="73" customFormat="1" ht="12.75" hidden="1">
      <c r="AJ2195" s="437"/>
      <c r="AK2195" s="437"/>
      <c r="AL2195" s="437"/>
      <c r="AM2195" s="437"/>
      <c r="AN2195" s="437"/>
      <c r="AO2195" s="437"/>
      <c r="AP2195" s="437"/>
      <c r="AQ2195" s="437"/>
      <c r="AR2195" s="84"/>
      <c r="AS2195" s="84"/>
      <c r="AT2195" s="84"/>
      <c r="AU2195" s="84"/>
      <c r="AV2195" s="84"/>
      <c r="AW2195" s="84"/>
      <c r="AX2195" s="84"/>
      <c r="AY2195" s="84"/>
      <c r="AZ2195" s="84"/>
      <c r="BA2195" s="84"/>
      <c r="BB2195" s="84"/>
      <c r="BC2195" s="84"/>
      <c r="BD2195" s="84"/>
      <c r="BE2195" s="86"/>
      <c r="BF2195" s="86"/>
      <c r="BG2195" s="86"/>
      <c r="BH2195" s="86"/>
      <c r="BI2195" s="86"/>
      <c r="BJ2195" s="86"/>
      <c r="BK2195" s="86"/>
      <c r="BL2195" s="86"/>
      <c r="BM2195" s="86"/>
      <c r="BN2195" s="86"/>
      <c r="BO2195" s="86"/>
      <c r="BP2195" s="86"/>
      <c r="BQ2195" s="86"/>
      <c r="BR2195" s="86"/>
      <c r="BS2195" s="86"/>
      <c r="BT2195" s="86"/>
      <c r="BU2195" s="86"/>
      <c r="BV2195" s="86"/>
      <c r="BW2195" s="86"/>
      <c r="BX2195" s="86"/>
      <c r="BY2195" s="86"/>
    </row>
    <row r="2196" spans="36:77" s="73" customFormat="1" ht="12.75" hidden="1">
      <c r="AJ2196" s="437"/>
      <c r="AK2196" s="437"/>
      <c r="AL2196" s="437"/>
      <c r="AM2196" s="437"/>
      <c r="AN2196" s="437"/>
      <c r="AO2196" s="437"/>
      <c r="AP2196" s="437"/>
      <c r="AQ2196" s="437"/>
      <c r="AR2196" s="84"/>
      <c r="AS2196" s="84"/>
      <c r="AT2196" s="84"/>
      <c r="AU2196" s="84"/>
      <c r="AV2196" s="84"/>
      <c r="AW2196" s="84"/>
      <c r="AX2196" s="84"/>
      <c r="AY2196" s="84"/>
      <c r="AZ2196" s="84"/>
      <c r="BA2196" s="84"/>
      <c r="BB2196" s="84"/>
      <c r="BC2196" s="84"/>
      <c r="BD2196" s="84"/>
      <c r="BE2196" s="86"/>
      <c r="BF2196" s="86"/>
      <c r="BG2196" s="86"/>
      <c r="BH2196" s="86"/>
      <c r="BI2196" s="86"/>
      <c r="BJ2196" s="86"/>
      <c r="BK2196" s="86"/>
      <c r="BL2196" s="86"/>
      <c r="BM2196" s="86"/>
      <c r="BN2196" s="86"/>
      <c r="BO2196" s="86"/>
      <c r="BP2196" s="86"/>
      <c r="BQ2196" s="86"/>
      <c r="BR2196" s="86"/>
      <c r="BS2196" s="86"/>
      <c r="BT2196" s="86"/>
      <c r="BU2196" s="86"/>
      <c r="BV2196" s="86"/>
      <c r="BW2196" s="86"/>
      <c r="BX2196" s="86"/>
      <c r="BY2196" s="86"/>
    </row>
    <row r="2197" spans="36:77" s="73" customFormat="1" ht="12.75" hidden="1">
      <c r="AJ2197" s="437"/>
      <c r="AK2197" s="437"/>
      <c r="AL2197" s="437"/>
      <c r="AM2197" s="437"/>
      <c r="AN2197" s="437"/>
      <c r="AO2197" s="437"/>
      <c r="AP2197" s="437"/>
      <c r="AQ2197" s="437"/>
      <c r="AR2197" s="84"/>
      <c r="AS2197" s="84"/>
      <c r="AT2197" s="84"/>
      <c r="AU2197" s="84"/>
      <c r="AV2197" s="84"/>
      <c r="AW2197" s="84"/>
      <c r="AX2197" s="84"/>
      <c r="AY2197" s="84"/>
      <c r="AZ2197" s="84"/>
      <c r="BA2197" s="84"/>
      <c r="BB2197" s="84"/>
      <c r="BC2197" s="84"/>
      <c r="BD2197" s="84"/>
      <c r="BE2197" s="86"/>
      <c r="BF2197" s="86"/>
      <c r="BG2197" s="86"/>
      <c r="BH2197" s="86"/>
      <c r="BI2197" s="86"/>
      <c r="BJ2197" s="86"/>
      <c r="BK2197" s="86"/>
      <c r="BL2197" s="86"/>
      <c r="BM2197" s="86"/>
      <c r="BN2197" s="86"/>
      <c r="BO2197" s="86"/>
      <c r="BP2197" s="86"/>
      <c r="BQ2197" s="86"/>
      <c r="BR2197" s="86"/>
      <c r="BS2197" s="86"/>
      <c r="BT2197" s="86"/>
      <c r="BU2197" s="86"/>
      <c r="BV2197" s="86"/>
      <c r="BW2197" s="86"/>
      <c r="BX2197" s="86"/>
      <c r="BY2197" s="86"/>
    </row>
    <row r="2198" spans="36:77" s="73" customFormat="1" ht="12.75" hidden="1">
      <c r="AJ2198" s="437"/>
      <c r="AK2198" s="437"/>
      <c r="AL2198" s="437"/>
      <c r="AM2198" s="437"/>
      <c r="AN2198" s="437"/>
      <c r="AO2198" s="437"/>
      <c r="AP2198" s="437"/>
      <c r="AQ2198" s="437"/>
      <c r="AR2198" s="84"/>
      <c r="AS2198" s="84"/>
      <c r="AT2198" s="84"/>
      <c r="AU2198" s="84"/>
      <c r="AV2198" s="84"/>
      <c r="AW2198" s="84"/>
      <c r="AX2198" s="84"/>
      <c r="AY2198" s="84"/>
      <c r="AZ2198" s="84"/>
      <c r="BA2198" s="84"/>
      <c r="BB2198" s="84"/>
      <c r="BC2198" s="84"/>
      <c r="BD2198" s="84"/>
      <c r="BE2198" s="86"/>
      <c r="BF2198" s="86"/>
      <c r="BG2198" s="86"/>
      <c r="BH2198" s="86"/>
      <c r="BI2198" s="86"/>
      <c r="BJ2198" s="86"/>
      <c r="BK2198" s="86"/>
      <c r="BL2198" s="86"/>
      <c r="BM2198" s="86"/>
      <c r="BN2198" s="86"/>
      <c r="BO2198" s="86"/>
      <c r="BP2198" s="86"/>
      <c r="BQ2198" s="86"/>
      <c r="BR2198" s="86"/>
      <c r="BS2198" s="86"/>
      <c r="BT2198" s="86"/>
      <c r="BU2198" s="86"/>
      <c r="BV2198" s="86"/>
      <c r="BW2198" s="86"/>
      <c r="BX2198" s="86"/>
      <c r="BY2198" s="86"/>
    </row>
    <row r="2199" spans="36:77" s="73" customFormat="1" ht="12.75" hidden="1">
      <c r="AJ2199" s="437"/>
      <c r="AK2199" s="437"/>
      <c r="AL2199" s="437"/>
      <c r="AM2199" s="437"/>
      <c r="AN2199" s="437"/>
      <c r="AO2199" s="437"/>
      <c r="AP2199" s="437"/>
      <c r="AQ2199" s="437"/>
      <c r="AR2199" s="84"/>
      <c r="AS2199" s="84"/>
      <c r="AT2199" s="84"/>
      <c r="AU2199" s="84"/>
      <c r="AV2199" s="84"/>
      <c r="AW2199" s="84"/>
      <c r="AX2199" s="84"/>
      <c r="AY2199" s="84"/>
      <c r="AZ2199" s="84"/>
      <c r="BA2199" s="84"/>
      <c r="BB2199" s="84"/>
      <c r="BC2199" s="84"/>
      <c r="BD2199" s="84"/>
      <c r="BE2199" s="86"/>
      <c r="BF2199" s="86"/>
      <c r="BG2199" s="86"/>
      <c r="BH2199" s="86"/>
      <c r="BI2199" s="86"/>
      <c r="BJ2199" s="86"/>
      <c r="BK2199" s="86"/>
      <c r="BL2199" s="86"/>
      <c r="BM2199" s="86"/>
      <c r="BN2199" s="86"/>
      <c r="BO2199" s="86"/>
      <c r="BP2199" s="86"/>
      <c r="BQ2199" s="86"/>
      <c r="BR2199" s="86"/>
      <c r="BS2199" s="86"/>
      <c r="BT2199" s="86"/>
      <c r="BU2199" s="86"/>
      <c r="BV2199" s="86"/>
      <c r="BW2199" s="86"/>
      <c r="BX2199" s="86"/>
      <c r="BY2199" s="86"/>
    </row>
    <row r="2200" spans="36:77" s="73" customFormat="1" ht="12.75" hidden="1">
      <c r="AJ2200" s="437"/>
      <c r="AK2200" s="437"/>
      <c r="AL2200" s="437"/>
      <c r="AM2200" s="437"/>
      <c r="AN2200" s="437"/>
      <c r="AO2200" s="437"/>
      <c r="AP2200" s="437"/>
      <c r="AQ2200" s="437"/>
      <c r="AR2200" s="84"/>
      <c r="AS2200" s="84"/>
      <c r="AT2200" s="84"/>
      <c r="AU2200" s="84"/>
      <c r="AV2200" s="84"/>
      <c r="AW2200" s="84"/>
      <c r="AX2200" s="84"/>
      <c r="AY2200" s="84"/>
      <c r="AZ2200" s="84"/>
      <c r="BA2200" s="84"/>
      <c r="BB2200" s="84"/>
      <c r="BC2200" s="84"/>
      <c r="BD2200" s="84"/>
      <c r="BE2200" s="86"/>
      <c r="BF2200" s="86"/>
      <c r="BG2200" s="86"/>
      <c r="BH2200" s="86"/>
      <c r="BI2200" s="86"/>
      <c r="BJ2200" s="86"/>
      <c r="BK2200" s="86"/>
      <c r="BL2200" s="86"/>
      <c r="BM2200" s="86"/>
      <c r="BN2200" s="86"/>
      <c r="BO2200" s="86"/>
      <c r="BP2200" s="86"/>
      <c r="BQ2200" s="86"/>
      <c r="BR2200" s="86"/>
      <c r="BS2200" s="86"/>
      <c r="BT2200" s="86"/>
      <c r="BU2200" s="86"/>
      <c r="BV2200" s="86"/>
      <c r="BW2200" s="86"/>
      <c r="BX2200" s="86"/>
      <c r="BY2200" s="86"/>
    </row>
    <row r="2201" spans="36:77" s="73" customFormat="1" ht="12.75" hidden="1">
      <c r="AJ2201" s="437"/>
      <c r="AK2201" s="437"/>
      <c r="AL2201" s="437"/>
      <c r="AM2201" s="437"/>
      <c r="AN2201" s="437"/>
      <c r="AO2201" s="437"/>
      <c r="AP2201" s="437"/>
      <c r="AQ2201" s="437"/>
      <c r="AR2201" s="84"/>
      <c r="AS2201" s="84"/>
      <c r="AT2201" s="84"/>
      <c r="AU2201" s="84"/>
      <c r="AV2201" s="84"/>
      <c r="AW2201" s="84"/>
      <c r="AX2201" s="84"/>
      <c r="AY2201" s="84"/>
      <c r="AZ2201" s="84"/>
      <c r="BA2201" s="84"/>
      <c r="BB2201" s="84"/>
      <c r="BC2201" s="84"/>
      <c r="BD2201" s="84"/>
      <c r="BE2201" s="86"/>
      <c r="BF2201" s="86"/>
      <c r="BG2201" s="86"/>
      <c r="BH2201" s="86"/>
      <c r="BI2201" s="86"/>
      <c r="BJ2201" s="86"/>
      <c r="BK2201" s="86"/>
      <c r="BL2201" s="86"/>
      <c r="BM2201" s="86"/>
      <c r="BN2201" s="86"/>
      <c r="BO2201" s="86"/>
      <c r="BP2201" s="86"/>
      <c r="BQ2201" s="86"/>
      <c r="BR2201" s="86"/>
      <c r="BS2201" s="86"/>
      <c r="BT2201" s="86"/>
      <c r="BU2201" s="86"/>
      <c r="BV2201" s="86"/>
      <c r="BW2201" s="86"/>
      <c r="BX2201" s="86"/>
      <c r="BY2201" s="86"/>
    </row>
    <row r="2202" spans="36:77" s="73" customFormat="1" ht="12.75" hidden="1">
      <c r="AJ2202" s="437"/>
      <c r="AK2202" s="437"/>
      <c r="AL2202" s="437"/>
      <c r="AM2202" s="437"/>
      <c r="AN2202" s="437"/>
      <c r="AO2202" s="437"/>
      <c r="AP2202" s="437"/>
      <c r="AQ2202" s="437"/>
      <c r="AR2202" s="84"/>
      <c r="AS2202" s="84"/>
      <c r="AT2202" s="84"/>
      <c r="AU2202" s="84"/>
      <c r="AV2202" s="84"/>
      <c r="AW2202" s="84"/>
      <c r="AX2202" s="84"/>
      <c r="AY2202" s="84"/>
      <c r="AZ2202" s="84"/>
      <c r="BA2202" s="84"/>
      <c r="BB2202" s="84"/>
      <c r="BC2202" s="84"/>
      <c r="BD2202" s="84"/>
      <c r="BE2202" s="86"/>
      <c r="BF2202" s="86"/>
      <c r="BG2202" s="86"/>
      <c r="BH2202" s="86"/>
      <c r="BI2202" s="86"/>
      <c r="BJ2202" s="86"/>
      <c r="BK2202" s="86"/>
      <c r="BL2202" s="86"/>
      <c r="BM2202" s="86"/>
      <c r="BN2202" s="86"/>
      <c r="BO2202" s="86"/>
      <c r="BP2202" s="86"/>
      <c r="BQ2202" s="86"/>
      <c r="BR2202" s="86"/>
      <c r="BS2202" s="86"/>
      <c r="BT2202" s="86"/>
      <c r="BU2202" s="86"/>
      <c r="BV2202" s="86"/>
      <c r="BW2202" s="86"/>
      <c r="BX2202" s="86"/>
      <c r="BY2202" s="86"/>
    </row>
    <row r="2203" spans="36:77" s="73" customFormat="1" ht="12.75" hidden="1">
      <c r="AJ2203" s="437"/>
      <c r="AK2203" s="437"/>
      <c r="AL2203" s="437"/>
      <c r="AM2203" s="437"/>
      <c r="AN2203" s="437"/>
      <c r="AO2203" s="437"/>
      <c r="AP2203" s="437"/>
      <c r="AQ2203" s="437"/>
      <c r="AR2203" s="84"/>
      <c r="AS2203" s="84"/>
      <c r="AT2203" s="84"/>
      <c r="AU2203" s="84"/>
      <c r="AV2203" s="84"/>
      <c r="AW2203" s="84"/>
      <c r="AX2203" s="84"/>
      <c r="AY2203" s="84"/>
      <c r="AZ2203" s="84"/>
      <c r="BA2203" s="84"/>
      <c r="BB2203" s="84"/>
      <c r="BC2203" s="84"/>
      <c r="BD2203" s="84"/>
      <c r="BE2203" s="86"/>
      <c r="BF2203" s="86"/>
      <c r="BG2203" s="86"/>
      <c r="BH2203" s="86"/>
      <c r="BI2203" s="86"/>
      <c r="BJ2203" s="86"/>
      <c r="BK2203" s="86"/>
      <c r="BL2203" s="86"/>
      <c r="BM2203" s="86"/>
      <c r="BN2203" s="86"/>
      <c r="BO2203" s="86"/>
      <c r="BP2203" s="86"/>
      <c r="BQ2203" s="86"/>
      <c r="BR2203" s="86"/>
      <c r="BS2203" s="86"/>
      <c r="BT2203" s="86"/>
      <c r="BU2203" s="86"/>
      <c r="BV2203" s="86"/>
      <c r="BW2203" s="86"/>
      <c r="BX2203" s="86"/>
      <c r="BY2203" s="86"/>
    </row>
    <row r="2204" spans="36:77" s="73" customFormat="1" ht="12.75" hidden="1">
      <c r="AJ2204" s="437"/>
      <c r="AK2204" s="437"/>
      <c r="AL2204" s="437"/>
      <c r="AM2204" s="437"/>
      <c r="AN2204" s="437"/>
      <c r="AO2204" s="437"/>
      <c r="AP2204" s="437"/>
      <c r="AQ2204" s="437"/>
      <c r="AR2204" s="84"/>
      <c r="AS2204" s="84"/>
      <c r="AT2204" s="84"/>
      <c r="AU2204" s="84"/>
      <c r="AV2204" s="84"/>
      <c r="AW2204" s="84"/>
      <c r="AX2204" s="84"/>
      <c r="AY2204" s="84"/>
      <c r="AZ2204" s="84"/>
      <c r="BA2204" s="84"/>
      <c r="BB2204" s="84"/>
      <c r="BC2204" s="84"/>
      <c r="BD2204" s="84"/>
      <c r="BE2204" s="86"/>
      <c r="BF2204" s="86"/>
      <c r="BG2204" s="86"/>
      <c r="BH2204" s="86"/>
      <c r="BI2204" s="86"/>
      <c r="BJ2204" s="86"/>
      <c r="BK2204" s="86"/>
      <c r="BL2204" s="86"/>
      <c r="BM2204" s="86"/>
      <c r="BN2204" s="86"/>
      <c r="BO2204" s="86"/>
      <c r="BP2204" s="86"/>
      <c r="BQ2204" s="86"/>
      <c r="BR2204" s="86"/>
      <c r="BS2204" s="86"/>
      <c r="BT2204" s="86"/>
      <c r="BU2204" s="86"/>
      <c r="BV2204" s="86"/>
      <c r="BW2204" s="86"/>
      <c r="BX2204" s="86"/>
      <c r="BY2204" s="86"/>
    </row>
    <row r="2205" spans="36:77" s="73" customFormat="1" ht="12.75" hidden="1">
      <c r="AJ2205" s="437"/>
      <c r="AK2205" s="437"/>
      <c r="AL2205" s="437"/>
      <c r="AM2205" s="437"/>
      <c r="AN2205" s="437"/>
      <c r="AO2205" s="437"/>
      <c r="AP2205" s="437"/>
      <c r="AQ2205" s="437"/>
      <c r="AR2205" s="84"/>
      <c r="AS2205" s="84"/>
      <c r="AT2205" s="84"/>
      <c r="AU2205" s="84"/>
      <c r="AV2205" s="84"/>
      <c r="AW2205" s="84"/>
      <c r="AX2205" s="84"/>
      <c r="AY2205" s="84"/>
      <c r="AZ2205" s="84"/>
      <c r="BA2205" s="84"/>
      <c r="BB2205" s="84"/>
      <c r="BC2205" s="84"/>
      <c r="BD2205" s="84"/>
      <c r="BE2205" s="86"/>
      <c r="BF2205" s="86"/>
      <c r="BG2205" s="86"/>
      <c r="BH2205" s="86"/>
      <c r="BI2205" s="86"/>
      <c r="BJ2205" s="86"/>
      <c r="BK2205" s="86"/>
      <c r="BL2205" s="86"/>
      <c r="BM2205" s="86"/>
      <c r="BN2205" s="86"/>
      <c r="BO2205" s="86"/>
      <c r="BP2205" s="86"/>
      <c r="BQ2205" s="86"/>
      <c r="BR2205" s="86"/>
      <c r="BS2205" s="86"/>
      <c r="BT2205" s="86"/>
      <c r="BU2205" s="86"/>
      <c r="BV2205" s="86"/>
      <c r="BW2205" s="86"/>
      <c r="BX2205" s="86"/>
      <c r="BY2205" s="86"/>
    </row>
    <row r="2206" spans="36:77" s="73" customFormat="1" ht="12.75" hidden="1">
      <c r="AJ2206" s="437"/>
      <c r="AK2206" s="437"/>
      <c r="AL2206" s="437"/>
      <c r="AM2206" s="437"/>
      <c r="AN2206" s="437"/>
      <c r="AO2206" s="437"/>
      <c r="AP2206" s="437"/>
      <c r="AQ2206" s="437"/>
      <c r="AR2206" s="84"/>
      <c r="AS2206" s="84"/>
      <c r="AT2206" s="84"/>
      <c r="AU2206" s="84"/>
      <c r="AV2206" s="84"/>
      <c r="AW2206" s="84"/>
      <c r="AX2206" s="84"/>
      <c r="AY2206" s="84"/>
      <c r="AZ2206" s="84"/>
      <c r="BA2206" s="84"/>
      <c r="BB2206" s="84"/>
      <c r="BC2206" s="84"/>
      <c r="BD2206" s="84"/>
      <c r="BE2206" s="86"/>
      <c r="BF2206" s="86"/>
      <c r="BG2206" s="86"/>
      <c r="BH2206" s="86"/>
      <c r="BI2206" s="86"/>
      <c r="BJ2206" s="86"/>
      <c r="BK2206" s="86"/>
      <c r="BL2206" s="86"/>
      <c r="BM2206" s="86"/>
      <c r="BN2206" s="86"/>
      <c r="BO2206" s="86"/>
      <c r="BP2206" s="86"/>
      <c r="BQ2206" s="86"/>
      <c r="BR2206" s="86"/>
      <c r="BS2206" s="86"/>
      <c r="BT2206" s="86"/>
      <c r="BU2206" s="86"/>
      <c r="BV2206" s="86"/>
      <c r="BW2206" s="86"/>
      <c r="BX2206" s="86"/>
      <c r="BY2206" s="86"/>
    </row>
    <row r="2207" spans="36:77" s="73" customFormat="1" ht="12.75" hidden="1">
      <c r="AJ2207" s="437"/>
      <c r="AK2207" s="437"/>
      <c r="AL2207" s="437"/>
      <c r="AM2207" s="437"/>
      <c r="AN2207" s="437"/>
      <c r="AO2207" s="437"/>
      <c r="AP2207" s="437"/>
      <c r="AQ2207" s="437"/>
      <c r="AR2207" s="84"/>
      <c r="AS2207" s="84"/>
      <c r="AT2207" s="84"/>
      <c r="AU2207" s="84"/>
      <c r="AV2207" s="84"/>
      <c r="AW2207" s="84"/>
      <c r="AX2207" s="84"/>
      <c r="AY2207" s="84"/>
      <c r="AZ2207" s="84"/>
      <c r="BA2207" s="84"/>
      <c r="BB2207" s="84"/>
      <c r="BC2207" s="84"/>
      <c r="BD2207" s="84"/>
      <c r="BE2207" s="86"/>
      <c r="BF2207" s="86"/>
      <c r="BG2207" s="86"/>
      <c r="BH2207" s="86"/>
      <c r="BI2207" s="86"/>
      <c r="BJ2207" s="86"/>
      <c r="BK2207" s="86"/>
      <c r="BL2207" s="86"/>
      <c r="BM2207" s="86"/>
      <c r="BN2207" s="86"/>
      <c r="BO2207" s="86"/>
      <c r="BP2207" s="86"/>
      <c r="BQ2207" s="86"/>
      <c r="BR2207" s="86"/>
      <c r="BS2207" s="86"/>
      <c r="BT2207" s="86"/>
      <c r="BU2207" s="86"/>
      <c r="BV2207" s="86"/>
      <c r="BW2207" s="86"/>
      <c r="BX2207" s="86"/>
      <c r="BY2207" s="86"/>
    </row>
    <row r="2208" spans="36:77" s="73" customFormat="1" ht="12.75" hidden="1">
      <c r="AJ2208" s="437"/>
      <c r="AK2208" s="437"/>
      <c r="AL2208" s="437"/>
      <c r="AM2208" s="437"/>
      <c r="AN2208" s="437"/>
      <c r="AO2208" s="437"/>
      <c r="AP2208" s="437"/>
      <c r="AQ2208" s="437"/>
      <c r="AR2208" s="84"/>
      <c r="AS2208" s="84"/>
      <c r="AT2208" s="84"/>
      <c r="AU2208" s="84"/>
      <c r="AV2208" s="84"/>
      <c r="AW2208" s="84"/>
      <c r="AX2208" s="84"/>
      <c r="AY2208" s="84"/>
      <c r="AZ2208" s="84"/>
      <c r="BA2208" s="84"/>
      <c r="BB2208" s="84"/>
      <c r="BC2208" s="84"/>
      <c r="BD2208" s="84"/>
      <c r="BE2208" s="86"/>
      <c r="BF2208" s="86"/>
      <c r="BG2208" s="86"/>
      <c r="BH2208" s="86"/>
      <c r="BI2208" s="86"/>
      <c r="BJ2208" s="86"/>
      <c r="BK2208" s="86"/>
      <c r="BL2208" s="86"/>
      <c r="BM2208" s="86"/>
      <c r="BN2208" s="86"/>
      <c r="BO2208" s="86"/>
      <c r="BP2208" s="86"/>
      <c r="BQ2208" s="86"/>
      <c r="BR2208" s="86"/>
      <c r="BS2208" s="86"/>
      <c r="BT2208" s="86"/>
      <c r="BU2208" s="86"/>
      <c r="BV2208" s="86"/>
      <c r="BW2208" s="86"/>
      <c r="BX2208" s="86"/>
      <c r="BY2208" s="86"/>
    </row>
    <row r="2209" spans="36:77" s="73" customFormat="1" ht="12.75" hidden="1">
      <c r="AJ2209" s="437"/>
      <c r="AK2209" s="437"/>
      <c r="AL2209" s="437"/>
      <c r="AM2209" s="437"/>
      <c r="AN2209" s="437"/>
      <c r="AO2209" s="437"/>
      <c r="AP2209" s="437"/>
      <c r="AQ2209" s="437"/>
      <c r="AR2209" s="84"/>
      <c r="AS2209" s="84"/>
      <c r="AT2209" s="84"/>
      <c r="AU2209" s="84"/>
      <c r="AV2209" s="84"/>
      <c r="AW2209" s="84"/>
      <c r="AX2209" s="84"/>
      <c r="AY2209" s="84"/>
      <c r="AZ2209" s="84"/>
      <c r="BA2209" s="84"/>
      <c r="BB2209" s="84"/>
      <c r="BC2209" s="84"/>
      <c r="BD2209" s="84"/>
      <c r="BE2209" s="86"/>
      <c r="BF2209" s="86"/>
      <c r="BG2209" s="86"/>
      <c r="BH2209" s="86"/>
      <c r="BI2209" s="86"/>
      <c r="BJ2209" s="86"/>
      <c r="BK2209" s="86"/>
      <c r="BL2209" s="86"/>
      <c r="BM2209" s="86"/>
      <c r="BN2209" s="86"/>
      <c r="BO2209" s="86"/>
      <c r="BP2209" s="86"/>
      <c r="BQ2209" s="86"/>
      <c r="BR2209" s="86"/>
      <c r="BS2209" s="86"/>
      <c r="BT2209" s="86"/>
      <c r="BU2209" s="86"/>
      <c r="BV2209" s="86"/>
      <c r="BW2209" s="86"/>
      <c r="BX2209" s="86"/>
      <c r="BY2209" s="86"/>
    </row>
    <row r="2210" spans="36:77" s="73" customFormat="1" ht="12.75" hidden="1">
      <c r="AJ2210" s="437"/>
      <c r="AK2210" s="437"/>
      <c r="AL2210" s="437"/>
      <c r="AM2210" s="437"/>
      <c r="AN2210" s="437"/>
      <c r="AO2210" s="437"/>
      <c r="AP2210" s="437"/>
      <c r="AQ2210" s="437"/>
      <c r="AR2210" s="84"/>
      <c r="AS2210" s="84"/>
      <c r="AT2210" s="84"/>
      <c r="AU2210" s="84"/>
      <c r="AV2210" s="84"/>
      <c r="AW2210" s="84"/>
      <c r="AX2210" s="84"/>
      <c r="AY2210" s="84"/>
      <c r="AZ2210" s="84"/>
      <c r="BA2210" s="84"/>
      <c r="BB2210" s="84"/>
      <c r="BC2210" s="84"/>
      <c r="BD2210" s="84"/>
      <c r="BE2210" s="86"/>
      <c r="BF2210" s="86"/>
      <c r="BG2210" s="86"/>
      <c r="BH2210" s="86"/>
      <c r="BI2210" s="86"/>
      <c r="BJ2210" s="86"/>
      <c r="BK2210" s="86"/>
      <c r="BL2210" s="86"/>
      <c r="BM2210" s="86"/>
      <c r="BN2210" s="86"/>
      <c r="BO2210" s="86"/>
      <c r="BP2210" s="86"/>
      <c r="BQ2210" s="86"/>
      <c r="BR2210" s="86"/>
      <c r="BS2210" s="86"/>
      <c r="BT2210" s="86"/>
      <c r="BU2210" s="86"/>
      <c r="BV2210" s="86"/>
      <c r="BW2210" s="86"/>
      <c r="BX2210" s="86"/>
      <c r="BY2210" s="86"/>
    </row>
    <row r="2211" spans="36:77" s="73" customFormat="1" ht="12.75" hidden="1">
      <c r="AJ2211" s="437"/>
      <c r="AK2211" s="437"/>
      <c r="AL2211" s="437"/>
      <c r="AM2211" s="437"/>
      <c r="AN2211" s="437"/>
      <c r="AO2211" s="437"/>
      <c r="AP2211" s="437"/>
      <c r="AQ2211" s="437"/>
      <c r="AR2211" s="84"/>
      <c r="AS2211" s="84"/>
      <c r="AT2211" s="84"/>
      <c r="AU2211" s="84"/>
      <c r="AV2211" s="84"/>
      <c r="AW2211" s="84"/>
      <c r="AX2211" s="84"/>
      <c r="AY2211" s="84"/>
      <c r="AZ2211" s="84"/>
      <c r="BA2211" s="84"/>
      <c r="BB2211" s="84"/>
      <c r="BC2211" s="84"/>
      <c r="BD2211" s="84"/>
      <c r="BE2211" s="86"/>
      <c r="BF2211" s="86"/>
      <c r="BG2211" s="86"/>
      <c r="BH2211" s="86"/>
      <c r="BI2211" s="86"/>
      <c r="BJ2211" s="86"/>
      <c r="BK2211" s="86"/>
      <c r="BL2211" s="86"/>
      <c r="BM2211" s="86"/>
      <c r="BN2211" s="86"/>
      <c r="BO2211" s="86"/>
      <c r="BP2211" s="86"/>
      <c r="BQ2211" s="86"/>
      <c r="BR2211" s="86"/>
      <c r="BS2211" s="86"/>
      <c r="BT2211" s="86"/>
      <c r="BU2211" s="86"/>
      <c r="BV2211" s="86"/>
      <c r="BW2211" s="86"/>
      <c r="BX2211" s="86"/>
      <c r="BY2211" s="86"/>
    </row>
    <row r="2212" spans="36:77" s="73" customFormat="1" ht="12.75" hidden="1">
      <c r="AJ2212" s="437"/>
      <c r="AK2212" s="437"/>
      <c r="AL2212" s="437"/>
      <c r="AM2212" s="437"/>
      <c r="AN2212" s="437"/>
      <c r="AO2212" s="437"/>
      <c r="AP2212" s="437"/>
      <c r="AQ2212" s="437"/>
      <c r="AR2212" s="84"/>
      <c r="AS2212" s="84"/>
      <c r="AT2212" s="84"/>
      <c r="AU2212" s="84"/>
      <c r="AV2212" s="84"/>
      <c r="AW2212" s="84"/>
      <c r="AX2212" s="84"/>
      <c r="AY2212" s="84"/>
      <c r="AZ2212" s="84"/>
      <c r="BA2212" s="84"/>
      <c r="BB2212" s="84"/>
      <c r="BC2212" s="84"/>
      <c r="BD2212" s="84"/>
      <c r="BE2212" s="86"/>
      <c r="BF2212" s="86"/>
      <c r="BG2212" s="86"/>
      <c r="BH2212" s="86"/>
      <c r="BI2212" s="86"/>
      <c r="BJ2212" s="86"/>
      <c r="BK2212" s="86"/>
      <c r="BL2212" s="86"/>
      <c r="BM2212" s="86"/>
      <c r="BN2212" s="86"/>
      <c r="BO2212" s="86"/>
      <c r="BP2212" s="86"/>
      <c r="BQ2212" s="86"/>
      <c r="BR2212" s="86"/>
      <c r="BS2212" s="86"/>
      <c r="BT2212" s="86"/>
      <c r="BU2212" s="86"/>
      <c r="BV2212" s="86"/>
      <c r="BW2212" s="86"/>
      <c r="BX2212" s="86"/>
      <c r="BY2212" s="86"/>
    </row>
    <row r="2213" spans="36:77" s="73" customFormat="1" ht="12.75" hidden="1">
      <c r="AJ2213" s="437"/>
      <c r="AK2213" s="437"/>
      <c r="AL2213" s="437"/>
      <c r="AM2213" s="437"/>
      <c r="AN2213" s="437"/>
      <c r="AO2213" s="437"/>
      <c r="AP2213" s="437"/>
      <c r="AQ2213" s="437"/>
      <c r="AR2213" s="84"/>
      <c r="AS2213" s="84"/>
      <c r="AT2213" s="84"/>
      <c r="AU2213" s="84"/>
      <c r="AV2213" s="84"/>
      <c r="AW2213" s="84"/>
      <c r="AX2213" s="84"/>
      <c r="AY2213" s="84"/>
      <c r="AZ2213" s="84"/>
      <c r="BA2213" s="84"/>
      <c r="BB2213" s="84"/>
      <c r="BC2213" s="84"/>
      <c r="BD2213" s="84"/>
      <c r="BE2213" s="86"/>
      <c r="BF2213" s="86"/>
      <c r="BG2213" s="86"/>
      <c r="BH2213" s="86"/>
      <c r="BI2213" s="86"/>
      <c r="BJ2213" s="86"/>
      <c r="BK2213" s="86"/>
      <c r="BL2213" s="86"/>
      <c r="BM2213" s="86"/>
      <c r="BN2213" s="86"/>
      <c r="BO2213" s="86"/>
      <c r="BP2213" s="86"/>
      <c r="BQ2213" s="86"/>
      <c r="BR2213" s="86"/>
      <c r="BS2213" s="86"/>
      <c r="BT2213" s="86"/>
      <c r="BU2213" s="86"/>
      <c r="BV2213" s="86"/>
      <c r="BW2213" s="86"/>
      <c r="BX2213" s="86"/>
      <c r="BY2213" s="86"/>
    </row>
    <row r="2214" spans="36:77" s="73" customFormat="1" ht="12.75" hidden="1">
      <c r="AJ2214" s="437"/>
      <c r="AK2214" s="437"/>
      <c r="AL2214" s="437"/>
      <c r="AM2214" s="437"/>
      <c r="AN2214" s="437"/>
      <c r="AO2214" s="437"/>
      <c r="AP2214" s="437"/>
      <c r="AQ2214" s="437"/>
      <c r="AR2214" s="84"/>
      <c r="AS2214" s="84"/>
      <c r="AT2214" s="84"/>
      <c r="AU2214" s="84"/>
      <c r="AV2214" s="84"/>
      <c r="AW2214" s="84"/>
      <c r="AX2214" s="84"/>
      <c r="AY2214" s="84"/>
      <c r="AZ2214" s="84"/>
      <c r="BA2214" s="84"/>
      <c r="BB2214" s="84"/>
      <c r="BC2214" s="84"/>
      <c r="BD2214" s="84"/>
      <c r="BE2214" s="86"/>
      <c r="BF2214" s="86"/>
      <c r="BG2214" s="86"/>
      <c r="BH2214" s="86"/>
      <c r="BI2214" s="86"/>
      <c r="BJ2214" s="86"/>
      <c r="BK2214" s="86"/>
      <c r="BL2214" s="86"/>
      <c r="BM2214" s="86"/>
      <c r="BN2214" s="86"/>
      <c r="BO2214" s="86"/>
      <c r="BP2214" s="86"/>
      <c r="BQ2214" s="86"/>
      <c r="BR2214" s="86"/>
      <c r="BS2214" s="86"/>
      <c r="BT2214" s="86"/>
      <c r="BU2214" s="86"/>
      <c r="BV2214" s="86"/>
      <c r="BW2214" s="86"/>
      <c r="BX2214" s="86"/>
      <c r="BY2214" s="86"/>
    </row>
    <row r="2215" spans="36:77" s="73" customFormat="1" ht="12.75" hidden="1">
      <c r="AJ2215" s="437"/>
      <c r="AK2215" s="437"/>
      <c r="AL2215" s="437"/>
      <c r="AM2215" s="437"/>
      <c r="AN2215" s="437"/>
      <c r="AO2215" s="437"/>
      <c r="AP2215" s="437"/>
      <c r="AQ2215" s="437"/>
      <c r="AR2215" s="84"/>
      <c r="AS2215" s="84"/>
      <c r="AT2215" s="84"/>
      <c r="AU2215" s="84"/>
      <c r="AV2215" s="84"/>
      <c r="AW2215" s="84"/>
      <c r="AX2215" s="84"/>
      <c r="AY2215" s="84"/>
      <c r="AZ2215" s="84"/>
      <c r="BA2215" s="84"/>
      <c r="BB2215" s="84"/>
      <c r="BC2215" s="84"/>
      <c r="BD2215" s="84"/>
      <c r="BE2215" s="86"/>
      <c r="BF2215" s="86"/>
      <c r="BG2215" s="86"/>
      <c r="BH2215" s="86"/>
      <c r="BI2215" s="86"/>
      <c r="BJ2215" s="86"/>
      <c r="BK2215" s="86"/>
      <c r="BL2215" s="86"/>
      <c r="BM2215" s="86"/>
      <c r="BN2215" s="86"/>
      <c r="BO2215" s="86"/>
      <c r="BP2215" s="86"/>
      <c r="BQ2215" s="86"/>
      <c r="BR2215" s="86"/>
      <c r="BS2215" s="86"/>
      <c r="BT2215" s="86"/>
      <c r="BU2215" s="86"/>
      <c r="BV2215" s="86"/>
      <c r="BW2215" s="86"/>
      <c r="BX2215" s="86"/>
      <c r="BY2215" s="86"/>
    </row>
    <row r="2216" spans="36:77" s="73" customFormat="1" ht="12.75" hidden="1">
      <c r="AJ2216" s="437"/>
      <c r="AK2216" s="437"/>
      <c r="AL2216" s="437"/>
      <c r="AM2216" s="437"/>
      <c r="AN2216" s="437"/>
      <c r="AO2216" s="437"/>
      <c r="AP2216" s="437"/>
      <c r="AQ2216" s="437"/>
      <c r="AR2216" s="84"/>
      <c r="AS2216" s="84"/>
      <c r="AT2216" s="84"/>
      <c r="AU2216" s="84"/>
      <c r="AV2216" s="84"/>
      <c r="AW2216" s="84"/>
      <c r="AX2216" s="84"/>
      <c r="AY2216" s="84"/>
      <c r="AZ2216" s="84"/>
      <c r="BA2216" s="84"/>
      <c r="BB2216" s="84"/>
      <c r="BC2216" s="84"/>
      <c r="BD2216" s="84"/>
      <c r="BE2216" s="86"/>
      <c r="BF2216" s="86"/>
      <c r="BG2216" s="86"/>
      <c r="BH2216" s="86"/>
      <c r="BI2216" s="86"/>
      <c r="BJ2216" s="86"/>
      <c r="BK2216" s="86"/>
      <c r="BL2216" s="86"/>
      <c r="BM2216" s="86"/>
      <c r="BN2216" s="86"/>
      <c r="BO2216" s="86"/>
      <c r="BP2216" s="86"/>
      <c r="BQ2216" s="86"/>
      <c r="BR2216" s="86"/>
      <c r="BS2216" s="86"/>
      <c r="BT2216" s="86"/>
      <c r="BU2216" s="86"/>
      <c r="BV2216" s="86"/>
      <c r="BW2216" s="86"/>
      <c r="BX2216" s="86"/>
      <c r="BY2216" s="86"/>
    </row>
    <row r="2217" spans="36:77" s="73" customFormat="1" ht="12.75" hidden="1">
      <c r="AJ2217" s="437"/>
      <c r="AK2217" s="437"/>
      <c r="AL2217" s="437"/>
      <c r="AM2217" s="437"/>
      <c r="AN2217" s="437"/>
      <c r="AO2217" s="437"/>
      <c r="AP2217" s="437"/>
      <c r="AQ2217" s="437"/>
      <c r="AR2217" s="84"/>
      <c r="AS2217" s="84"/>
      <c r="AT2217" s="84"/>
      <c r="AU2217" s="84"/>
      <c r="AV2217" s="84"/>
      <c r="AW2217" s="84"/>
      <c r="AX2217" s="84"/>
      <c r="AY2217" s="84"/>
      <c r="AZ2217" s="84"/>
      <c r="BA2217" s="84"/>
      <c r="BB2217" s="84"/>
      <c r="BC2217" s="84"/>
      <c r="BD2217" s="84"/>
      <c r="BE2217" s="86"/>
      <c r="BF2217" s="86"/>
      <c r="BG2217" s="86"/>
      <c r="BH2217" s="86"/>
      <c r="BI2217" s="86"/>
      <c r="BJ2217" s="86"/>
      <c r="BK2217" s="86"/>
      <c r="BL2217" s="86"/>
      <c r="BM2217" s="86"/>
      <c r="BN2217" s="86"/>
      <c r="BO2217" s="86"/>
      <c r="BP2217" s="86"/>
      <c r="BQ2217" s="86"/>
      <c r="BR2217" s="86"/>
      <c r="BS2217" s="86"/>
      <c r="BT2217" s="86"/>
      <c r="BU2217" s="86"/>
      <c r="BV2217" s="86"/>
      <c r="BW2217" s="86"/>
      <c r="BX2217" s="86"/>
      <c r="BY2217" s="86"/>
    </row>
    <row r="2218" spans="36:77" s="73" customFormat="1" ht="12.75" hidden="1">
      <c r="AJ2218" s="437"/>
      <c r="AK2218" s="437"/>
      <c r="AL2218" s="437"/>
      <c r="AM2218" s="437"/>
      <c r="AN2218" s="437"/>
      <c r="AO2218" s="437"/>
      <c r="AP2218" s="437"/>
      <c r="AQ2218" s="437"/>
      <c r="AR2218" s="84"/>
      <c r="AS2218" s="84"/>
      <c r="AT2218" s="84"/>
      <c r="AU2218" s="84"/>
      <c r="AV2218" s="84"/>
      <c r="AW2218" s="84"/>
      <c r="AX2218" s="84"/>
      <c r="AY2218" s="84"/>
      <c r="AZ2218" s="84"/>
      <c r="BA2218" s="84"/>
      <c r="BB2218" s="84"/>
      <c r="BC2218" s="84"/>
      <c r="BD2218" s="84"/>
      <c r="BE2218" s="86"/>
      <c r="BF2218" s="86"/>
      <c r="BG2218" s="86"/>
      <c r="BH2218" s="86"/>
      <c r="BI2218" s="86"/>
      <c r="BJ2218" s="86"/>
      <c r="BK2218" s="86"/>
      <c r="BL2218" s="86"/>
      <c r="BM2218" s="86"/>
      <c r="BN2218" s="86"/>
      <c r="BO2218" s="86"/>
      <c r="BP2218" s="86"/>
      <c r="BQ2218" s="86"/>
      <c r="BR2218" s="86"/>
      <c r="BS2218" s="86"/>
      <c r="BT2218" s="86"/>
      <c r="BU2218" s="86"/>
      <c r="BV2218" s="86"/>
      <c r="BW2218" s="86"/>
      <c r="BX2218" s="86"/>
      <c r="BY2218" s="86"/>
    </row>
    <row r="2219" spans="36:77" s="73" customFormat="1" ht="12.75" hidden="1">
      <c r="AJ2219" s="437"/>
      <c r="AK2219" s="437"/>
      <c r="AL2219" s="437"/>
      <c r="AM2219" s="437"/>
      <c r="AN2219" s="437"/>
      <c r="AO2219" s="437"/>
      <c r="AP2219" s="437"/>
      <c r="AQ2219" s="437"/>
      <c r="AR2219" s="84"/>
      <c r="AS2219" s="84"/>
      <c r="AT2219" s="84"/>
      <c r="AU2219" s="84"/>
      <c r="AV2219" s="84"/>
      <c r="AW2219" s="84"/>
      <c r="AX2219" s="84"/>
      <c r="AY2219" s="84"/>
      <c r="AZ2219" s="84"/>
      <c r="BA2219" s="84"/>
      <c r="BB2219" s="84"/>
      <c r="BC2219" s="84"/>
      <c r="BD2219" s="84"/>
      <c r="BE2219" s="86"/>
      <c r="BF2219" s="86"/>
      <c r="BG2219" s="86"/>
      <c r="BH2219" s="86"/>
      <c r="BI2219" s="86"/>
      <c r="BJ2219" s="86"/>
      <c r="BK2219" s="86"/>
      <c r="BL2219" s="86"/>
      <c r="BM2219" s="86"/>
      <c r="BN2219" s="86"/>
      <c r="BO2219" s="86"/>
      <c r="BP2219" s="86"/>
      <c r="BQ2219" s="86"/>
      <c r="BR2219" s="86"/>
      <c r="BS2219" s="86"/>
      <c r="BT2219" s="86"/>
      <c r="BU2219" s="86"/>
      <c r="BV2219" s="86"/>
      <c r="BW2219" s="86"/>
      <c r="BX2219" s="86"/>
      <c r="BY2219" s="86"/>
    </row>
    <row r="2220" spans="36:77" s="73" customFormat="1" ht="12.75" hidden="1">
      <c r="AJ2220" s="437"/>
      <c r="AK2220" s="437"/>
      <c r="AL2220" s="437"/>
      <c r="AM2220" s="437"/>
      <c r="AN2220" s="437"/>
      <c r="AO2220" s="437"/>
      <c r="AP2220" s="437"/>
      <c r="AQ2220" s="437"/>
      <c r="AR2220" s="84"/>
      <c r="AS2220" s="84"/>
      <c r="AT2220" s="84"/>
      <c r="AU2220" s="84"/>
      <c r="AV2220" s="84"/>
      <c r="AW2220" s="84"/>
      <c r="AX2220" s="84"/>
      <c r="AY2220" s="84"/>
      <c r="AZ2220" s="84"/>
      <c r="BA2220" s="84"/>
      <c r="BB2220" s="84"/>
      <c r="BC2220" s="84"/>
      <c r="BD2220" s="84"/>
      <c r="BE2220" s="86"/>
      <c r="BF2220" s="86"/>
      <c r="BG2220" s="86"/>
      <c r="BH2220" s="86"/>
      <c r="BI2220" s="86"/>
      <c r="BJ2220" s="86"/>
      <c r="BK2220" s="86"/>
      <c r="BL2220" s="86"/>
      <c r="BM2220" s="86"/>
      <c r="BN2220" s="86"/>
      <c r="BO2220" s="86"/>
      <c r="BP2220" s="86"/>
      <c r="BQ2220" s="86"/>
      <c r="BR2220" s="86"/>
      <c r="BS2220" s="86"/>
      <c r="BT2220" s="86"/>
      <c r="BU2220" s="86"/>
      <c r="BV2220" s="86"/>
      <c r="BW2220" s="86"/>
      <c r="BX2220" s="86"/>
      <c r="BY2220" s="86"/>
    </row>
    <row r="2221" spans="36:77" s="73" customFormat="1" ht="12.75" hidden="1">
      <c r="AJ2221" s="437"/>
      <c r="AK2221" s="437"/>
      <c r="AL2221" s="437"/>
      <c r="AM2221" s="437"/>
      <c r="AN2221" s="437"/>
      <c r="AO2221" s="437"/>
      <c r="AP2221" s="437"/>
      <c r="AQ2221" s="437"/>
      <c r="AR2221" s="84"/>
      <c r="AS2221" s="84"/>
      <c r="AT2221" s="84"/>
      <c r="AU2221" s="84"/>
      <c r="AV2221" s="84"/>
      <c r="AW2221" s="84"/>
      <c r="AX2221" s="84"/>
      <c r="AY2221" s="84"/>
      <c r="AZ2221" s="84"/>
      <c r="BA2221" s="84"/>
      <c r="BB2221" s="84"/>
      <c r="BC2221" s="84"/>
      <c r="BD2221" s="84"/>
      <c r="BE2221" s="86"/>
      <c r="BF2221" s="86"/>
      <c r="BG2221" s="86"/>
      <c r="BH2221" s="86"/>
      <c r="BI2221" s="86"/>
      <c r="BJ2221" s="86"/>
      <c r="BK2221" s="86"/>
      <c r="BL2221" s="86"/>
      <c r="BM2221" s="86"/>
      <c r="BN2221" s="86"/>
      <c r="BO2221" s="86"/>
      <c r="BP2221" s="86"/>
      <c r="BQ2221" s="86"/>
      <c r="BR2221" s="86"/>
      <c r="BS2221" s="86"/>
      <c r="BT2221" s="86"/>
      <c r="BU2221" s="86"/>
      <c r="BV2221" s="86"/>
      <c r="BW2221" s="86"/>
      <c r="BX2221" s="86"/>
      <c r="BY2221" s="86"/>
    </row>
    <row r="2222" spans="36:77" s="73" customFormat="1" ht="12.75" hidden="1">
      <c r="AJ2222" s="437"/>
      <c r="AK2222" s="437"/>
      <c r="AL2222" s="437"/>
      <c r="AM2222" s="437"/>
      <c r="AN2222" s="437"/>
      <c r="AO2222" s="437"/>
      <c r="AP2222" s="437"/>
      <c r="AQ2222" s="437"/>
      <c r="AR2222" s="84"/>
      <c r="AS2222" s="84"/>
      <c r="AT2222" s="84"/>
      <c r="AU2222" s="84"/>
      <c r="AV2222" s="84"/>
      <c r="AW2222" s="84"/>
      <c r="AX2222" s="84"/>
      <c r="AY2222" s="84"/>
      <c r="AZ2222" s="84"/>
      <c r="BA2222" s="84"/>
      <c r="BB2222" s="84"/>
      <c r="BC2222" s="84"/>
      <c r="BD2222" s="84"/>
      <c r="BE2222" s="86"/>
      <c r="BF2222" s="86"/>
      <c r="BG2222" s="86"/>
      <c r="BH2222" s="86"/>
      <c r="BI2222" s="86"/>
      <c r="BJ2222" s="86"/>
      <c r="BK2222" s="86"/>
      <c r="BL2222" s="86"/>
      <c r="BM2222" s="86"/>
      <c r="BN2222" s="86"/>
      <c r="BO2222" s="86"/>
      <c r="BP2222" s="86"/>
      <c r="BQ2222" s="86"/>
      <c r="BR2222" s="86"/>
      <c r="BS2222" s="86"/>
      <c r="BT2222" s="86"/>
      <c r="BU2222" s="86"/>
      <c r="BV2222" s="86"/>
      <c r="BW2222" s="86"/>
      <c r="BX2222" s="86"/>
      <c r="BY2222" s="86"/>
    </row>
    <row r="2223" spans="36:77" s="73" customFormat="1" ht="12.75" hidden="1">
      <c r="AJ2223" s="437"/>
      <c r="AK2223" s="437"/>
      <c r="AL2223" s="437"/>
      <c r="AM2223" s="437"/>
      <c r="AN2223" s="437"/>
      <c r="AO2223" s="437"/>
      <c r="AP2223" s="437"/>
      <c r="AQ2223" s="437"/>
      <c r="AR2223" s="84"/>
      <c r="AS2223" s="84"/>
      <c r="AT2223" s="84"/>
      <c r="AU2223" s="84"/>
      <c r="AV2223" s="84"/>
      <c r="AW2223" s="84"/>
      <c r="AX2223" s="84"/>
      <c r="AY2223" s="84"/>
      <c r="AZ2223" s="84"/>
      <c r="BA2223" s="84"/>
      <c r="BB2223" s="84"/>
      <c r="BC2223" s="84"/>
      <c r="BD2223" s="84"/>
      <c r="BE2223" s="86"/>
      <c r="BF2223" s="86"/>
      <c r="BG2223" s="86"/>
      <c r="BH2223" s="86"/>
      <c r="BI2223" s="86"/>
      <c r="BJ2223" s="86"/>
      <c r="BK2223" s="86"/>
      <c r="BL2223" s="86"/>
      <c r="BM2223" s="86"/>
      <c r="BN2223" s="86"/>
      <c r="BO2223" s="86"/>
      <c r="BP2223" s="86"/>
      <c r="BQ2223" s="86"/>
      <c r="BR2223" s="86"/>
      <c r="BS2223" s="86"/>
      <c r="BT2223" s="86"/>
      <c r="BU2223" s="86"/>
      <c r="BV2223" s="86"/>
      <c r="BW2223" s="86"/>
      <c r="BX2223" s="86"/>
      <c r="BY2223" s="86"/>
    </row>
    <row r="2224" spans="36:77" s="73" customFormat="1" ht="12.75" hidden="1">
      <c r="AJ2224" s="437"/>
      <c r="AK2224" s="437"/>
      <c r="AL2224" s="437"/>
      <c r="AM2224" s="437"/>
      <c r="AN2224" s="437"/>
      <c r="AO2224" s="437"/>
      <c r="AP2224" s="437"/>
      <c r="AQ2224" s="437"/>
      <c r="AR2224" s="84"/>
      <c r="AS2224" s="84"/>
      <c r="AT2224" s="84"/>
      <c r="AU2224" s="84"/>
      <c r="AV2224" s="84"/>
      <c r="AW2224" s="84"/>
      <c r="AX2224" s="84"/>
      <c r="AY2224" s="84"/>
      <c r="AZ2224" s="84"/>
      <c r="BA2224" s="84"/>
      <c r="BB2224" s="84"/>
      <c r="BC2224" s="84"/>
      <c r="BD2224" s="84"/>
      <c r="BE2224" s="86"/>
      <c r="BF2224" s="86"/>
      <c r="BG2224" s="86"/>
      <c r="BH2224" s="86"/>
      <c r="BI2224" s="86"/>
      <c r="BJ2224" s="86"/>
      <c r="BK2224" s="86"/>
      <c r="BL2224" s="86"/>
      <c r="BM2224" s="86"/>
      <c r="BN2224" s="86"/>
      <c r="BO2224" s="86"/>
      <c r="BP2224" s="86"/>
      <c r="BQ2224" s="86"/>
      <c r="BR2224" s="86"/>
      <c r="BS2224" s="86"/>
      <c r="BT2224" s="86"/>
      <c r="BU2224" s="86"/>
      <c r="BV2224" s="86"/>
      <c r="BW2224" s="86"/>
      <c r="BX2224" s="86"/>
      <c r="BY2224" s="86"/>
    </row>
    <row r="2225" spans="36:77" s="73" customFormat="1" ht="12.75" hidden="1">
      <c r="AJ2225" s="437"/>
      <c r="AK2225" s="437"/>
      <c r="AL2225" s="437"/>
      <c r="AM2225" s="437"/>
      <c r="AN2225" s="437"/>
      <c r="AO2225" s="437"/>
      <c r="AP2225" s="437"/>
      <c r="AQ2225" s="437"/>
      <c r="AR2225" s="84"/>
      <c r="AS2225" s="84"/>
      <c r="AT2225" s="84"/>
      <c r="AU2225" s="84"/>
      <c r="AV2225" s="84"/>
      <c r="AW2225" s="84"/>
      <c r="AX2225" s="84"/>
      <c r="AY2225" s="84"/>
      <c r="AZ2225" s="84"/>
      <c r="BA2225" s="84"/>
      <c r="BB2225" s="84"/>
      <c r="BC2225" s="84"/>
      <c r="BD2225" s="84"/>
      <c r="BE2225" s="86"/>
      <c r="BF2225" s="86"/>
      <c r="BG2225" s="86"/>
      <c r="BH2225" s="86"/>
      <c r="BI2225" s="86"/>
      <c r="BJ2225" s="86"/>
      <c r="BK2225" s="86"/>
      <c r="BL2225" s="86"/>
      <c r="BM2225" s="86"/>
      <c r="BN2225" s="86"/>
      <c r="BO2225" s="86"/>
      <c r="BP2225" s="86"/>
      <c r="BQ2225" s="86"/>
      <c r="BR2225" s="86"/>
      <c r="BS2225" s="86"/>
      <c r="BT2225" s="86"/>
      <c r="BU2225" s="86"/>
      <c r="BV2225" s="86"/>
      <c r="BW2225" s="86"/>
      <c r="BX2225" s="86"/>
      <c r="BY2225" s="86"/>
    </row>
    <row r="2226" spans="36:77" s="73" customFormat="1" ht="12.75" hidden="1">
      <c r="AJ2226" s="437"/>
      <c r="AK2226" s="437"/>
      <c r="AL2226" s="437"/>
      <c r="AM2226" s="437"/>
      <c r="AN2226" s="437"/>
      <c r="AO2226" s="437"/>
      <c r="AP2226" s="437"/>
      <c r="AQ2226" s="437"/>
      <c r="AR2226" s="84"/>
      <c r="AS2226" s="84"/>
      <c r="AT2226" s="84"/>
      <c r="AU2226" s="84"/>
      <c r="AV2226" s="84"/>
      <c r="AW2226" s="84"/>
      <c r="AX2226" s="84"/>
      <c r="AY2226" s="84"/>
      <c r="AZ2226" s="84"/>
      <c r="BA2226" s="84"/>
      <c r="BB2226" s="84"/>
      <c r="BC2226" s="84"/>
      <c r="BD2226" s="84"/>
      <c r="BE2226" s="86"/>
      <c r="BF2226" s="86"/>
      <c r="BG2226" s="86"/>
      <c r="BH2226" s="86"/>
      <c r="BI2226" s="86"/>
      <c r="BJ2226" s="86"/>
      <c r="BK2226" s="86"/>
      <c r="BL2226" s="86"/>
      <c r="BM2226" s="86"/>
      <c r="BN2226" s="86"/>
      <c r="BO2226" s="86"/>
      <c r="BP2226" s="86"/>
      <c r="BQ2226" s="86"/>
      <c r="BR2226" s="86"/>
      <c r="BS2226" s="86"/>
      <c r="BT2226" s="86"/>
      <c r="BU2226" s="86"/>
      <c r="BV2226" s="86"/>
      <c r="BW2226" s="86"/>
      <c r="BX2226" s="86"/>
      <c r="BY2226" s="86"/>
    </row>
    <row r="2227" spans="36:77" s="73" customFormat="1" ht="12.75" hidden="1">
      <c r="AJ2227" s="437"/>
      <c r="AK2227" s="437"/>
      <c r="AL2227" s="437"/>
      <c r="AM2227" s="437"/>
      <c r="AN2227" s="437"/>
      <c r="AO2227" s="437"/>
      <c r="AP2227" s="437"/>
      <c r="AQ2227" s="437"/>
      <c r="AR2227" s="84"/>
      <c r="AS2227" s="84"/>
      <c r="AT2227" s="84"/>
      <c r="AU2227" s="84"/>
      <c r="AV2227" s="84"/>
      <c r="AW2227" s="84"/>
      <c r="AX2227" s="84"/>
      <c r="AY2227" s="84"/>
      <c r="AZ2227" s="84"/>
      <c r="BA2227" s="84"/>
      <c r="BB2227" s="84"/>
      <c r="BC2227" s="84"/>
      <c r="BD2227" s="84"/>
      <c r="BE2227" s="86"/>
      <c r="BF2227" s="86"/>
      <c r="BG2227" s="86"/>
      <c r="BH2227" s="86"/>
      <c r="BI2227" s="86"/>
      <c r="BJ2227" s="86"/>
      <c r="BK2227" s="86"/>
      <c r="BL2227" s="86"/>
      <c r="BM2227" s="86"/>
      <c r="BN2227" s="86"/>
      <c r="BO2227" s="86"/>
      <c r="BP2227" s="86"/>
      <c r="BQ2227" s="86"/>
      <c r="BR2227" s="86"/>
      <c r="BS2227" s="86"/>
      <c r="BT2227" s="86"/>
      <c r="BU2227" s="86"/>
      <c r="BV2227" s="86"/>
      <c r="BW2227" s="86"/>
      <c r="BX2227" s="86"/>
      <c r="BY2227" s="86"/>
    </row>
    <row r="2228" spans="36:77" s="73" customFormat="1" ht="12.75" hidden="1">
      <c r="AJ2228" s="437"/>
      <c r="AK2228" s="437"/>
      <c r="AL2228" s="437"/>
      <c r="AM2228" s="437"/>
      <c r="AN2228" s="437"/>
      <c r="AO2228" s="437"/>
      <c r="AP2228" s="437"/>
      <c r="AQ2228" s="437"/>
      <c r="AR2228" s="84"/>
      <c r="AS2228" s="84"/>
      <c r="AT2228" s="84"/>
      <c r="AU2228" s="84"/>
      <c r="AV2228" s="84"/>
      <c r="AW2228" s="84"/>
      <c r="AX2228" s="84"/>
      <c r="AY2228" s="84"/>
      <c r="AZ2228" s="84"/>
      <c r="BA2228" s="84"/>
      <c r="BB2228" s="84"/>
      <c r="BC2228" s="84"/>
      <c r="BD2228" s="84"/>
      <c r="BE2228" s="86"/>
      <c r="BF2228" s="86"/>
      <c r="BG2228" s="86"/>
      <c r="BH2228" s="86"/>
      <c r="BI2228" s="86"/>
      <c r="BJ2228" s="86"/>
      <c r="BK2228" s="86"/>
      <c r="BL2228" s="86"/>
      <c r="BM2228" s="86"/>
      <c r="BN2228" s="86"/>
      <c r="BO2228" s="86"/>
      <c r="BP2228" s="86"/>
      <c r="BQ2228" s="86"/>
      <c r="BR2228" s="86"/>
      <c r="BS2228" s="86"/>
      <c r="BT2228" s="86"/>
      <c r="BU2228" s="86"/>
      <c r="BV2228" s="86"/>
      <c r="BW2228" s="86"/>
      <c r="BX2228" s="86"/>
      <c r="BY2228" s="86"/>
    </row>
    <row r="2229" spans="36:77" s="73" customFormat="1" ht="12.75" hidden="1">
      <c r="AJ2229" s="437"/>
      <c r="AK2229" s="437"/>
      <c r="AL2229" s="437"/>
      <c r="AM2229" s="437"/>
      <c r="AN2229" s="437"/>
      <c r="AO2229" s="437"/>
      <c r="AP2229" s="437"/>
      <c r="AQ2229" s="437"/>
      <c r="AR2229" s="84"/>
      <c r="AS2229" s="84"/>
      <c r="AT2229" s="84"/>
      <c r="AU2229" s="84"/>
      <c r="AV2229" s="84"/>
      <c r="AW2229" s="84"/>
      <c r="AX2229" s="84"/>
      <c r="AY2229" s="84"/>
      <c r="AZ2229" s="84"/>
      <c r="BA2229" s="84"/>
      <c r="BB2229" s="84"/>
      <c r="BC2229" s="84"/>
      <c r="BD2229" s="84"/>
      <c r="BE2229" s="86"/>
      <c r="BF2229" s="86"/>
      <c r="BG2229" s="86"/>
      <c r="BH2229" s="86"/>
      <c r="BI2229" s="86"/>
      <c r="BJ2229" s="86"/>
      <c r="BK2229" s="86"/>
      <c r="BL2229" s="86"/>
      <c r="BM2229" s="86"/>
      <c r="BN2229" s="86"/>
      <c r="BO2229" s="86"/>
      <c r="BP2229" s="86"/>
      <c r="BQ2229" s="86"/>
      <c r="BR2229" s="86"/>
      <c r="BS2229" s="86"/>
      <c r="BT2229" s="86"/>
      <c r="BU2229" s="86"/>
      <c r="BV2229" s="86"/>
      <c r="BW2229" s="86"/>
      <c r="BX2229" s="86"/>
      <c r="BY2229" s="86"/>
    </row>
    <row r="2230" spans="36:77" s="73" customFormat="1" ht="12.75" hidden="1">
      <c r="AJ2230" s="437"/>
      <c r="AK2230" s="437"/>
      <c r="AL2230" s="437"/>
      <c r="AM2230" s="437"/>
      <c r="AN2230" s="437"/>
      <c r="AO2230" s="437"/>
      <c r="AP2230" s="437"/>
      <c r="AQ2230" s="437"/>
      <c r="AR2230" s="84"/>
      <c r="AS2230" s="84"/>
      <c r="AT2230" s="84"/>
      <c r="AU2230" s="84"/>
      <c r="AV2230" s="84"/>
      <c r="AW2230" s="84"/>
      <c r="AX2230" s="84"/>
      <c r="AY2230" s="84"/>
      <c r="AZ2230" s="84"/>
      <c r="BA2230" s="84"/>
      <c r="BB2230" s="84"/>
      <c r="BC2230" s="84"/>
      <c r="BD2230" s="84"/>
      <c r="BE2230" s="86"/>
      <c r="BF2230" s="86"/>
      <c r="BG2230" s="86"/>
      <c r="BH2230" s="86"/>
      <c r="BI2230" s="86"/>
      <c r="BJ2230" s="86"/>
      <c r="BK2230" s="86"/>
      <c r="BL2230" s="86"/>
      <c r="BM2230" s="86"/>
      <c r="BN2230" s="86"/>
      <c r="BO2230" s="86"/>
      <c r="BP2230" s="86"/>
      <c r="BQ2230" s="86"/>
      <c r="BR2230" s="86"/>
      <c r="BS2230" s="86"/>
      <c r="BT2230" s="86"/>
      <c r="BU2230" s="86"/>
      <c r="BV2230" s="86"/>
      <c r="BW2230" s="86"/>
      <c r="BX2230" s="86"/>
      <c r="BY2230" s="86"/>
    </row>
    <row r="2231" spans="36:77" s="73" customFormat="1" ht="12.75" hidden="1">
      <c r="AJ2231" s="437"/>
      <c r="AK2231" s="437"/>
      <c r="AL2231" s="437"/>
      <c r="AM2231" s="437"/>
      <c r="AN2231" s="437"/>
      <c r="AO2231" s="437"/>
      <c r="AP2231" s="437"/>
      <c r="AQ2231" s="437"/>
      <c r="AR2231" s="84"/>
      <c r="AS2231" s="84"/>
      <c r="AT2231" s="84"/>
      <c r="AU2231" s="84"/>
      <c r="AV2231" s="84"/>
      <c r="AW2231" s="84"/>
      <c r="AX2231" s="84"/>
      <c r="AY2231" s="84"/>
      <c r="AZ2231" s="84"/>
      <c r="BA2231" s="84"/>
      <c r="BB2231" s="84"/>
      <c r="BC2231" s="84"/>
      <c r="BD2231" s="84"/>
      <c r="BE2231" s="86"/>
      <c r="BF2231" s="86"/>
      <c r="BG2231" s="86"/>
      <c r="BH2231" s="86"/>
      <c r="BI2231" s="86"/>
      <c r="BJ2231" s="86"/>
      <c r="BK2231" s="86"/>
      <c r="BL2231" s="86"/>
      <c r="BM2231" s="86"/>
      <c r="BN2231" s="86"/>
      <c r="BO2231" s="86"/>
      <c r="BP2231" s="86"/>
      <c r="BQ2231" s="86"/>
      <c r="BR2231" s="86"/>
      <c r="BS2231" s="86"/>
      <c r="BT2231" s="86"/>
      <c r="BU2231" s="86"/>
      <c r="BV2231" s="86"/>
      <c r="BW2231" s="86"/>
      <c r="BX2231" s="86"/>
      <c r="BY2231" s="86"/>
    </row>
    <row r="2232" spans="36:77" s="73" customFormat="1" ht="12.75" hidden="1">
      <c r="AJ2232" s="437"/>
      <c r="AK2232" s="437"/>
      <c r="AL2232" s="437"/>
      <c r="AM2232" s="437"/>
      <c r="AN2232" s="437"/>
      <c r="AO2232" s="437"/>
      <c r="AP2232" s="437"/>
      <c r="AQ2232" s="437"/>
      <c r="AR2232" s="84"/>
      <c r="AS2232" s="84"/>
      <c r="AT2232" s="84"/>
      <c r="AU2232" s="84"/>
      <c r="AV2232" s="84"/>
      <c r="AW2232" s="84"/>
      <c r="AX2232" s="84"/>
      <c r="AY2232" s="84"/>
      <c r="AZ2232" s="84"/>
      <c r="BA2232" s="84"/>
      <c r="BB2232" s="84"/>
      <c r="BC2232" s="84"/>
      <c r="BD2232" s="84"/>
      <c r="BE2232" s="86"/>
      <c r="BF2232" s="86"/>
      <c r="BG2232" s="86"/>
      <c r="BH2232" s="86"/>
      <c r="BI2232" s="86"/>
      <c r="BJ2232" s="86"/>
      <c r="BK2232" s="86"/>
      <c r="BL2232" s="86"/>
      <c r="BM2232" s="86"/>
      <c r="BN2232" s="86"/>
      <c r="BO2232" s="86"/>
      <c r="BP2232" s="86"/>
      <c r="BQ2232" s="86"/>
      <c r="BR2232" s="86"/>
      <c r="BS2232" s="86"/>
      <c r="BT2232" s="86"/>
      <c r="BU2232" s="86"/>
      <c r="BV2232" s="86"/>
      <c r="BW2232" s="86"/>
      <c r="BX2232" s="86"/>
      <c r="BY2232" s="86"/>
    </row>
    <row r="2233" spans="36:77" s="73" customFormat="1" ht="12.75" hidden="1">
      <c r="AJ2233" s="437"/>
      <c r="AK2233" s="437"/>
      <c r="AL2233" s="437"/>
      <c r="AM2233" s="437"/>
      <c r="AN2233" s="437"/>
      <c r="AO2233" s="437"/>
      <c r="AP2233" s="437"/>
      <c r="AQ2233" s="437"/>
      <c r="AR2233" s="84"/>
      <c r="AS2233" s="84"/>
      <c r="AT2233" s="84"/>
      <c r="AU2233" s="84"/>
      <c r="AV2233" s="84"/>
      <c r="AW2233" s="84"/>
      <c r="AX2233" s="84"/>
      <c r="AY2233" s="84"/>
      <c r="AZ2233" s="84"/>
      <c r="BA2233" s="84"/>
      <c r="BB2233" s="84"/>
      <c r="BC2233" s="84"/>
      <c r="BD2233" s="84"/>
      <c r="BE2233" s="86"/>
      <c r="BF2233" s="86"/>
      <c r="BG2233" s="86"/>
      <c r="BH2233" s="86"/>
      <c r="BI2233" s="86"/>
      <c r="BJ2233" s="86"/>
      <c r="BK2233" s="86"/>
      <c r="BL2233" s="86"/>
      <c r="BM2233" s="86"/>
      <c r="BN2233" s="86"/>
      <c r="BO2233" s="86"/>
      <c r="BP2233" s="86"/>
      <c r="BQ2233" s="86"/>
      <c r="BR2233" s="86"/>
      <c r="BS2233" s="86"/>
      <c r="BT2233" s="86"/>
      <c r="BU2233" s="86"/>
      <c r="BV2233" s="86"/>
      <c r="BW2233" s="86"/>
      <c r="BX2233" s="86"/>
      <c r="BY2233" s="86"/>
    </row>
    <row r="2234" spans="36:77" s="73" customFormat="1" ht="12.75" hidden="1">
      <c r="AJ2234" s="437"/>
      <c r="AK2234" s="437"/>
      <c r="AL2234" s="437"/>
      <c r="AM2234" s="437"/>
      <c r="AN2234" s="437"/>
      <c r="AO2234" s="437"/>
      <c r="AP2234" s="437"/>
      <c r="AQ2234" s="437"/>
      <c r="AR2234" s="84"/>
      <c r="AS2234" s="84"/>
      <c r="AT2234" s="84"/>
      <c r="AU2234" s="84"/>
      <c r="AV2234" s="84"/>
      <c r="AW2234" s="84"/>
      <c r="AX2234" s="84"/>
      <c r="AY2234" s="84"/>
      <c r="AZ2234" s="84"/>
      <c r="BA2234" s="84"/>
      <c r="BB2234" s="84"/>
      <c r="BC2234" s="84"/>
      <c r="BD2234" s="84"/>
      <c r="BE2234" s="86"/>
      <c r="BF2234" s="86"/>
      <c r="BG2234" s="86"/>
      <c r="BH2234" s="86"/>
      <c r="BI2234" s="86"/>
      <c r="BJ2234" s="86"/>
      <c r="BK2234" s="86"/>
      <c r="BL2234" s="86"/>
      <c r="BM2234" s="86"/>
      <c r="BN2234" s="86"/>
      <c r="BO2234" s="86"/>
      <c r="BP2234" s="86"/>
      <c r="BQ2234" s="86"/>
      <c r="BR2234" s="86"/>
      <c r="BS2234" s="86"/>
      <c r="BT2234" s="86"/>
      <c r="BU2234" s="86"/>
      <c r="BV2234" s="86"/>
      <c r="BW2234" s="86"/>
      <c r="BX2234" s="86"/>
      <c r="BY2234" s="86"/>
    </row>
    <row r="2235" spans="36:77" s="73" customFormat="1" ht="12.75" hidden="1">
      <c r="AJ2235" s="437"/>
      <c r="AK2235" s="437"/>
      <c r="AL2235" s="437"/>
      <c r="AM2235" s="437"/>
      <c r="AN2235" s="437"/>
      <c r="AO2235" s="437"/>
      <c r="AP2235" s="437"/>
      <c r="AQ2235" s="437"/>
      <c r="AR2235" s="84"/>
      <c r="AS2235" s="84"/>
      <c r="AT2235" s="84"/>
      <c r="AU2235" s="84"/>
      <c r="AV2235" s="84"/>
      <c r="AW2235" s="84"/>
      <c r="AX2235" s="84"/>
      <c r="AY2235" s="84"/>
      <c r="AZ2235" s="84"/>
      <c r="BA2235" s="84"/>
      <c r="BB2235" s="84"/>
      <c r="BC2235" s="84"/>
      <c r="BD2235" s="84"/>
      <c r="BE2235" s="86"/>
      <c r="BF2235" s="86"/>
      <c r="BG2235" s="86"/>
      <c r="BH2235" s="86"/>
      <c r="BI2235" s="86"/>
      <c r="BJ2235" s="86"/>
      <c r="BK2235" s="86"/>
      <c r="BL2235" s="86"/>
      <c r="BM2235" s="86"/>
      <c r="BN2235" s="86"/>
      <c r="BO2235" s="86"/>
      <c r="BP2235" s="86"/>
      <c r="BQ2235" s="86"/>
      <c r="BR2235" s="86"/>
      <c r="BS2235" s="86"/>
      <c r="BT2235" s="86"/>
      <c r="BU2235" s="86"/>
      <c r="BV2235" s="86"/>
      <c r="BW2235" s="86"/>
      <c r="BX2235" s="86"/>
      <c r="BY2235" s="86"/>
    </row>
    <row r="2236" spans="36:77" s="73" customFormat="1" ht="12.75" hidden="1">
      <c r="AJ2236" s="437"/>
      <c r="AK2236" s="437"/>
      <c r="AL2236" s="437"/>
      <c r="AM2236" s="437"/>
      <c r="AN2236" s="437"/>
      <c r="AO2236" s="437"/>
      <c r="AP2236" s="437"/>
      <c r="AQ2236" s="437"/>
      <c r="AR2236" s="84"/>
      <c r="AS2236" s="84"/>
      <c r="AT2236" s="84"/>
      <c r="AU2236" s="84"/>
      <c r="AV2236" s="84"/>
      <c r="AW2236" s="84"/>
      <c r="AX2236" s="84"/>
      <c r="AY2236" s="84"/>
      <c r="AZ2236" s="84"/>
      <c r="BA2236" s="84"/>
      <c r="BB2236" s="84"/>
      <c r="BC2236" s="84"/>
      <c r="BD2236" s="84"/>
      <c r="BE2236" s="86"/>
      <c r="BF2236" s="86"/>
      <c r="BG2236" s="86"/>
      <c r="BH2236" s="86"/>
      <c r="BI2236" s="86"/>
      <c r="BJ2236" s="86"/>
      <c r="BK2236" s="86"/>
      <c r="BL2236" s="86"/>
      <c r="BM2236" s="86"/>
      <c r="BN2236" s="86"/>
      <c r="BO2236" s="86"/>
      <c r="BP2236" s="86"/>
      <c r="BQ2236" s="86"/>
      <c r="BR2236" s="86"/>
      <c r="BS2236" s="86"/>
      <c r="BT2236" s="86"/>
      <c r="BU2236" s="86"/>
      <c r="BV2236" s="86"/>
      <c r="BW2236" s="86"/>
      <c r="BX2236" s="86"/>
      <c r="BY2236" s="86"/>
    </row>
    <row r="2237" spans="36:77" s="73" customFormat="1" ht="12.75" hidden="1">
      <c r="AJ2237" s="437"/>
      <c r="AK2237" s="437"/>
      <c r="AL2237" s="437"/>
      <c r="AM2237" s="437"/>
      <c r="AN2237" s="437"/>
      <c r="AO2237" s="437"/>
      <c r="AP2237" s="437"/>
      <c r="AQ2237" s="437"/>
      <c r="AR2237" s="84"/>
      <c r="AS2237" s="84"/>
      <c r="AT2237" s="84"/>
      <c r="AU2237" s="84"/>
      <c r="AV2237" s="84"/>
      <c r="AW2237" s="84"/>
      <c r="AX2237" s="84"/>
      <c r="AY2237" s="84"/>
      <c r="AZ2237" s="84"/>
      <c r="BA2237" s="84"/>
      <c r="BB2237" s="84"/>
      <c r="BC2237" s="84"/>
      <c r="BD2237" s="84"/>
      <c r="BE2237" s="86"/>
      <c r="BF2237" s="86"/>
      <c r="BG2237" s="86"/>
      <c r="BH2237" s="86"/>
      <c r="BI2237" s="86"/>
      <c r="BJ2237" s="86"/>
      <c r="BK2237" s="86"/>
      <c r="BL2237" s="86"/>
      <c r="BM2237" s="86"/>
      <c r="BN2237" s="86"/>
      <c r="BO2237" s="86"/>
      <c r="BP2237" s="86"/>
      <c r="BQ2237" s="86"/>
      <c r="BR2237" s="86"/>
      <c r="BS2237" s="86"/>
      <c r="BT2237" s="86"/>
      <c r="BU2237" s="86"/>
      <c r="BV2237" s="86"/>
      <c r="BW2237" s="86"/>
      <c r="BX2237" s="86"/>
      <c r="BY2237" s="86"/>
    </row>
    <row r="2238" spans="36:77" s="73" customFormat="1" ht="12.75" hidden="1">
      <c r="AJ2238" s="437"/>
      <c r="AK2238" s="437"/>
      <c r="AL2238" s="437"/>
      <c r="AM2238" s="437"/>
      <c r="AN2238" s="437"/>
      <c r="AO2238" s="437"/>
      <c r="AP2238" s="437"/>
      <c r="AQ2238" s="437"/>
      <c r="AR2238" s="84"/>
      <c r="AS2238" s="84"/>
      <c r="AT2238" s="84"/>
      <c r="AU2238" s="84"/>
      <c r="AV2238" s="84"/>
      <c r="AW2238" s="84"/>
      <c r="AX2238" s="84"/>
      <c r="AY2238" s="84"/>
      <c r="AZ2238" s="84"/>
      <c r="BA2238" s="84"/>
      <c r="BB2238" s="84"/>
      <c r="BC2238" s="84"/>
      <c r="BD2238" s="84"/>
      <c r="BE2238" s="86"/>
      <c r="BF2238" s="86"/>
      <c r="BG2238" s="86"/>
      <c r="BH2238" s="86"/>
      <c r="BI2238" s="86"/>
      <c r="BJ2238" s="86"/>
      <c r="BK2238" s="86"/>
      <c r="BL2238" s="86"/>
      <c r="BM2238" s="86"/>
      <c r="BN2238" s="86"/>
      <c r="BO2238" s="86"/>
      <c r="BP2238" s="86"/>
      <c r="BQ2238" s="86"/>
      <c r="BR2238" s="86"/>
      <c r="BS2238" s="86"/>
      <c r="BT2238" s="86"/>
      <c r="BU2238" s="86"/>
      <c r="BV2238" s="86"/>
      <c r="BW2238" s="86"/>
      <c r="BX2238" s="86"/>
      <c r="BY2238" s="86"/>
    </row>
    <row r="2239" spans="36:77" s="73" customFormat="1" ht="12.75" hidden="1">
      <c r="AJ2239" s="437"/>
      <c r="AK2239" s="437"/>
      <c r="AL2239" s="437"/>
      <c r="AM2239" s="437"/>
      <c r="AN2239" s="437"/>
      <c r="AO2239" s="437"/>
      <c r="AP2239" s="437"/>
      <c r="AQ2239" s="437"/>
      <c r="AR2239" s="84"/>
      <c r="AS2239" s="84"/>
      <c r="AT2239" s="84"/>
      <c r="AU2239" s="84"/>
      <c r="AV2239" s="84"/>
      <c r="AW2239" s="84"/>
      <c r="AX2239" s="84"/>
      <c r="AY2239" s="84"/>
      <c r="AZ2239" s="84"/>
      <c r="BA2239" s="84"/>
      <c r="BB2239" s="84"/>
      <c r="BC2239" s="84"/>
      <c r="BD2239" s="84"/>
      <c r="BE2239" s="86"/>
      <c r="BF2239" s="86"/>
      <c r="BG2239" s="86"/>
      <c r="BH2239" s="86"/>
      <c r="BI2239" s="86"/>
      <c r="BJ2239" s="86"/>
      <c r="BK2239" s="86"/>
      <c r="BL2239" s="86"/>
      <c r="BM2239" s="86"/>
      <c r="BN2239" s="86"/>
      <c r="BO2239" s="86"/>
      <c r="BP2239" s="86"/>
      <c r="BQ2239" s="86"/>
      <c r="BR2239" s="86"/>
      <c r="BS2239" s="86"/>
      <c r="BT2239" s="86"/>
      <c r="BU2239" s="86"/>
      <c r="BV2239" s="86"/>
      <c r="BW2239" s="86"/>
      <c r="BX2239" s="86"/>
      <c r="BY2239" s="86"/>
    </row>
    <row r="2240" spans="36:77" s="73" customFormat="1" ht="12.75" hidden="1">
      <c r="AJ2240" s="437"/>
      <c r="AK2240" s="437"/>
      <c r="AL2240" s="437"/>
      <c r="AM2240" s="437"/>
      <c r="AN2240" s="437"/>
      <c r="AO2240" s="437"/>
      <c r="AP2240" s="437"/>
      <c r="AQ2240" s="437"/>
      <c r="AR2240" s="84"/>
      <c r="AS2240" s="84"/>
      <c r="AT2240" s="84"/>
      <c r="AU2240" s="84"/>
      <c r="AV2240" s="84"/>
      <c r="AW2240" s="84"/>
      <c r="AX2240" s="84"/>
      <c r="AY2240" s="84"/>
      <c r="AZ2240" s="84"/>
      <c r="BA2240" s="84"/>
      <c r="BB2240" s="84"/>
      <c r="BC2240" s="84"/>
      <c r="BD2240" s="84"/>
      <c r="BE2240" s="86"/>
      <c r="BF2240" s="86"/>
      <c r="BG2240" s="86"/>
      <c r="BH2240" s="86"/>
      <c r="BI2240" s="86"/>
      <c r="BJ2240" s="86"/>
      <c r="BK2240" s="86"/>
      <c r="BL2240" s="86"/>
      <c r="BM2240" s="86"/>
      <c r="BN2240" s="86"/>
      <c r="BO2240" s="86"/>
      <c r="BP2240" s="86"/>
      <c r="BQ2240" s="86"/>
      <c r="BR2240" s="86"/>
      <c r="BS2240" s="86"/>
      <c r="BT2240" s="86"/>
      <c r="BU2240" s="86"/>
      <c r="BV2240" s="86"/>
      <c r="BW2240" s="86"/>
      <c r="BX2240" s="86"/>
      <c r="BY2240" s="86"/>
    </row>
    <row r="2241" spans="36:77" s="73" customFormat="1" ht="12.75" hidden="1">
      <c r="AJ2241" s="437"/>
      <c r="AK2241" s="437"/>
      <c r="AL2241" s="437"/>
      <c r="AM2241" s="437"/>
      <c r="AN2241" s="437"/>
      <c r="AO2241" s="437"/>
      <c r="AP2241" s="437"/>
      <c r="AQ2241" s="437"/>
      <c r="AR2241" s="84"/>
      <c r="AS2241" s="84"/>
      <c r="AT2241" s="84"/>
      <c r="AU2241" s="84"/>
      <c r="AV2241" s="84"/>
      <c r="AW2241" s="84"/>
      <c r="AX2241" s="84"/>
      <c r="AY2241" s="84"/>
      <c r="AZ2241" s="84"/>
      <c r="BA2241" s="84"/>
      <c r="BB2241" s="84"/>
      <c r="BC2241" s="84"/>
      <c r="BD2241" s="84"/>
      <c r="BE2241" s="86"/>
      <c r="BF2241" s="86"/>
      <c r="BG2241" s="86"/>
      <c r="BH2241" s="86"/>
      <c r="BI2241" s="86"/>
      <c r="BJ2241" s="86"/>
      <c r="BK2241" s="86"/>
      <c r="BL2241" s="86"/>
      <c r="BM2241" s="86"/>
      <c r="BN2241" s="86"/>
      <c r="BO2241" s="86"/>
      <c r="BP2241" s="86"/>
      <c r="BQ2241" s="86"/>
      <c r="BR2241" s="86"/>
      <c r="BS2241" s="86"/>
      <c r="BT2241" s="86"/>
      <c r="BU2241" s="86"/>
      <c r="BV2241" s="86"/>
      <c r="BW2241" s="86"/>
      <c r="BX2241" s="86"/>
      <c r="BY2241" s="86"/>
    </row>
    <row r="2242" spans="36:77" s="73" customFormat="1" ht="12.75" hidden="1">
      <c r="AJ2242" s="437"/>
      <c r="AK2242" s="437"/>
      <c r="AL2242" s="437"/>
      <c r="AM2242" s="437"/>
      <c r="AN2242" s="437"/>
      <c r="AO2242" s="437"/>
      <c r="AP2242" s="437"/>
      <c r="AQ2242" s="437"/>
      <c r="AR2242" s="84"/>
      <c r="AS2242" s="84"/>
      <c r="AT2242" s="84"/>
      <c r="AU2242" s="84"/>
      <c r="AV2242" s="84"/>
      <c r="AW2242" s="84"/>
      <c r="AX2242" s="84"/>
      <c r="AY2242" s="84"/>
      <c r="AZ2242" s="84"/>
      <c r="BA2242" s="84"/>
      <c r="BB2242" s="84"/>
      <c r="BC2242" s="84"/>
      <c r="BD2242" s="84"/>
      <c r="BE2242" s="86"/>
      <c r="BF2242" s="86"/>
      <c r="BG2242" s="86"/>
      <c r="BH2242" s="86"/>
      <c r="BI2242" s="86"/>
      <c r="BJ2242" s="86"/>
      <c r="BK2242" s="86"/>
      <c r="BL2242" s="86"/>
      <c r="BM2242" s="86"/>
      <c r="BN2242" s="86"/>
      <c r="BO2242" s="86"/>
      <c r="BP2242" s="86"/>
      <c r="BQ2242" s="86"/>
      <c r="BR2242" s="86"/>
      <c r="BS2242" s="86"/>
      <c r="BT2242" s="86"/>
      <c r="BU2242" s="86"/>
      <c r="BV2242" s="86"/>
      <c r="BW2242" s="86"/>
      <c r="BX2242" s="86"/>
      <c r="BY2242" s="86"/>
    </row>
    <row r="2243" spans="36:77" s="73" customFormat="1" ht="12.75" hidden="1">
      <c r="AJ2243" s="437"/>
      <c r="AK2243" s="437"/>
      <c r="AL2243" s="437"/>
      <c r="AM2243" s="437"/>
      <c r="AN2243" s="437"/>
      <c r="AO2243" s="437"/>
      <c r="AP2243" s="437"/>
      <c r="AQ2243" s="437"/>
      <c r="AR2243" s="84"/>
      <c r="AS2243" s="84"/>
      <c r="AT2243" s="84"/>
      <c r="AU2243" s="84"/>
      <c r="AV2243" s="84"/>
      <c r="AW2243" s="84"/>
      <c r="AX2243" s="84"/>
      <c r="AY2243" s="84"/>
      <c r="AZ2243" s="84"/>
      <c r="BA2243" s="84"/>
      <c r="BB2243" s="84"/>
      <c r="BC2243" s="84"/>
      <c r="BD2243" s="84"/>
      <c r="BE2243" s="86"/>
      <c r="BF2243" s="86"/>
      <c r="BG2243" s="86"/>
      <c r="BH2243" s="86"/>
      <c r="BI2243" s="86"/>
      <c r="BJ2243" s="86"/>
      <c r="BK2243" s="86"/>
      <c r="BL2243" s="86"/>
      <c r="BM2243" s="86"/>
      <c r="BN2243" s="86"/>
      <c r="BO2243" s="86"/>
      <c r="BP2243" s="86"/>
      <c r="BQ2243" s="86"/>
      <c r="BR2243" s="86"/>
      <c r="BS2243" s="86"/>
      <c r="BT2243" s="86"/>
      <c r="BU2243" s="86"/>
      <c r="BV2243" s="86"/>
      <c r="BW2243" s="86"/>
      <c r="BX2243" s="86"/>
      <c r="BY2243" s="86"/>
    </row>
    <row r="2244" spans="36:77" s="73" customFormat="1" ht="12.75" hidden="1">
      <c r="AJ2244" s="437"/>
      <c r="AK2244" s="437"/>
      <c r="AL2244" s="437"/>
      <c r="AM2244" s="437"/>
      <c r="AN2244" s="437"/>
      <c r="AO2244" s="437"/>
      <c r="AP2244" s="437"/>
      <c r="AQ2244" s="437"/>
      <c r="AR2244" s="84"/>
      <c r="AS2244" s="84"/>
      <c r="AT2244" s="84"/>
      <c r="AU2244" s="84"/>
      <c r="AV2244" s="84"/>
      <c r="AW2244" s="84"/>
      <c r="AX2244" s="84"/>
      <c r="AY2244" s="84"/>
      <c r="AZ2244" s="84"/>
      <c r="BA2244" s="84"/>
      <c r="BB2244" s="84"/>
      <c r="BC2244" s="84"/>
      <c r="BD2244" s="84"/>
      <c r="BE2244" s="86"/>
      <c r="BF2244" s="86"/>
      <c r="BG2244" s="86"/>
      <c r="BH2244" s="86"/>
      <c r="BI2244" s="86"/>
      <c r="BJ2244" s="86"/>
      <c r="BK2244" s="86"/>
      <c r="BL2244" s="86"/>
      <c r="BM2244" s="86"/>
      <c r="BN2244" s="86"/>
      <c r="BO2244" s="86"/>
      <c r="BP2244" s="86"/>
      <c r="BQ2244" s="86"/>
      <c r="BR2244" s="86"/>
      <c r="BS2244" s="86"/>
      <c r="BT2244" s="86"/>
      <c r="BU2244" s="86"/>
      <c r="BV2244" s="86"/>
      <c r="BW2244" s="86"/>
      <c r="BX2244" s="86"/>
      <c r="BY2244" s="86"/>
    </row>
    <row r="2245" spans="36:77" s="73" customFormat="1" ht="12.75" hidden="1">
      <c r="AJ2245" s="437"/>
      <c r="AK2245" s="437"/>
      <c r="AL2245" s="437"/>
      <c r="AM2245" s="437"/>
      <c r="AN2245" s="437"/>
      <c r="AO2245" s="437"/>
      <c r="AP2245" s="437"/>
      <c r="AQ2245" s="437"/>
      <c r="AR2245" s="84"/>
      <c r="AS2245" s="84"/>
      <c r="AT2245" s="84"/>
      <c r="AU2245" s="84"/>
      <c r="AV2245" s="84"/>
      <c r="AW2245" s="84"/>
      <c r="AX2245" s="84"/>
      <c r="AY2245" s="84"/>
      <c r="AZ2245" s="84"/>
      <c r="BA2245" s="84"/>
      <c r="BB2245" s="84"/>
      <c r="BC2245" s="84"/>
      <c r="BD2245" s="84"/>
      <c r="BE2245" s="86"/>
      <c r="BF2245" s="86"/>
      <c r="BG2245" s="86"/>
      <c r="BH2245" s="86"/>
      <c r="BI2245" s="86"/>
      <c r="BJ2245" s="86"/>
      <c r="BK2245" s="86"/>
      <c r="BL2245" s="86"/>
      <c r="BM2245" s="86"/>
      <c r="BN2245" s="86"/>
      <c r="BO2245" s="86"/>
      <c r="BP2245" s="86"/>
      <c r="BQ2245" s="86"/>
      <c r="BR2245" s="86"/>
      <c r="BS2245" s="86"/>
      <c r="BT2245" s="86"/>
      <c r="BU2245" s="86"/>
      <c r="BV2245" s="86"/>
      <c r="BW2245" s="86"/>
      <c r="BX2245" s="86"/>
      <c r="BY2245" s="86"/>
    </row>
    <row r="2246" spans="36:77" s="73" customFormat="1" ht="12.75" hidden="1">
      <c r="AJ2246" s="437"/>
      <c r="AK2246" s="437"/>
      <c r="AL2246" s="437"/>
      <c r="AM2246" s="437"/>
      <c r="AN2246" s="437"/>
      <c r="AO2246" s="437"/>
      <c r="AP2246" s="437"/>
      <c r="AQ2246" s="437"/>
      <c r="AR2246" s="84"/>
      <c r="AS2246" s="84"/>
      <c r="AT2246" s="84"/>
      <c r="AU2246" s="84"/>
      <c r="AV2246" s="84"/>
      <c r="AW2246" s="84"/>
      <c r="AX2246" s="84"/>
      <c r="AY2246" s="84"/>
      <c r="AZ2246" s="84"/>
      <c r="BA2246" s="84"/>
      <c r="BB2246" s="84"/>
      <c r="BC2246" s="84"/>
      <c r="BD2246" s="84"/>
      <c r="BE2246" s="86"/>
      <c r="BF2246" s="86"/>
      <c r="BG2246" s="86"/>
      <c r="BH2246" s="86"/>
      <c r="BI2246" s="86"/>
      <c r="BJ2246" s="86"/>
      <c r="BK2246" s="86"/>
      <c r="BL2246" s="86"/>
      <c r="BM2246" s="86"/>
      <c r="BN2246" s="86"/>
      <c r="BO2246" s="86"/>
      <c r="BP2246" s="86"/>
      <c r="BQ2246" s="86"/>
      <c r="BR2246" s="86"/>
      <c r="BS2246" s="86"/>
      <c r="BT2246" s="86"/>
      <c r="BU2246" s="86"/>
      <c r="BV2246" s="86"/>
      <c r="BW2246" s="86"/>
      <c r="BX2246" s="86"/>
      <c r="BY2246" s="86"/>
    </row>
    <row r="2247" spans="36:77" s="73" customFormat="1" ht="12.75" hidden="1">
      <c r="AJ2247" s="437"/>
      <c r="AK2247" s="437"/>
      <c r="AL2247" s="437"/>
      <c r="AM2247" s="437"/>
      <c r="AN2247" s="437"/>
      <c r="AO2247" s="437"/>
      <c r="AP2247" s="437"/>
      <c r="AQ2247" s="437"/>
      <c r="AR2247" s="84"/>
      <c r="AS2247" s="84"/>
      <c r="AT2247" s="84"/>
      <c r="AU2247" s="84"/>
      <c r="AV2247" s="84"/>
      <c r="AW2247" s="84"/>
      <c r="AX2247" s="84"/>
      <c r="AY2247" s="84"/>
      <c r="AZ2247" s="84"/>
      <c r="BA2247" s="84"/>
      <c r="BB2247" s="84"/>
      <c r="BC2247" s="84"/>
      <c r="BD2247" s="84"/>
      <c r="BE2247" s="86"/>
      <c r="BF2247" s="86"/>
      <c r="BG2247" s="86"/>
      <c r="BH2247" s="86"/>
      <c r="BI2247" s="86"/>
      <c r="BJ2247" s="86"/>
      <c r="BK2247" s="86"/>
      <c r="BL2247" s="86"/>
      <c r="BM2247" s="86"/>
      <c r="BN2247" s="86"/>
      <c r="BO2247" s="86"/>
      <c r="BP2247" s="86"/>
      <c r="BQ2247" s="86"/>
      <c r="BR2247" s="86"/>
      <c r="BS2247" s="86"/>
      <c r="BT2247" s="86"/>
      <c r="BU2247" s="86"/>
      <c r="BV2247" s="86"/>
      <c r="BW2247" s="86"/>
      <c r="BX2247" s="86"/>
      <c r="BY2247" s="86"/>
    </row>
    <row r="2248" spans="36:77" s="73" customFormat="1" ht="12.75" hidden="1">
      <c r="AJ2248" s="437"/>
      <c r="AK2248" s="437"/>
      <c r="AL2248" s="437"/>
      <c r="AM2248" s="437"/>
      <c r="AN2248" s="437"/>
      <c r="AO2248" s="437"/>
      <c r="AP2248" s="437"/>
      <c r="AQ2248" s="437"/>
      <c r="AR2248" s="84"/>
      <c r="AS2248" s="84"/>
      <c r="AT2248" s="84"/>
      <c r="AU2248" s="84"/>
      <c r="AV2248" s="84"/>
      <c r="AW2248" s="84"/>
      <c r="AX2248" s="84"/>
      <c r="AY2248" s="84"/>
      <c r="AZ2248" s="84"/>
      <c r="BA2248" s="84"/>
      <c r="BB2248" s="84"/>
      <c r="BC2248" s="84"/>
      <c r="BD2248" s="84"/>
      <c r="BE2248" s="86"/>
      <c r="BF2248" s="86"/>
      <c r="BG2248" s="86"/>
      <c r="BH2248" s="86"/>
      <c r="BI2248" s="86"/>
      <c r="BJ2248" s="86"/>
      <c r="BK2248" s="86"/>
      <c r="BL2248" s="86"/>
      <c r="BM2248" s="86"/>
      <c r="BN2248" s="86"/>
      <c r="BO2248" s="86"/>
      <c r="BP2248" s="86"/>
      <c r="BQ2248" s="86"/>
      <c r="BR2248" s="86"/>
      <c r="BS2248" s="86"/>
      <c r="BT2248" s="86"/>
      <c r="BU2248" s="86"/>
      <c r="BV2248" s="86"/>
      <c r="BW2248" s="86"/>
      <c r="BX2248" s="86"/>
      <c r="BY2248" s="86"/>
    </row>
    <row r="2249" spans="36:77" s="73" customFormat="1" ht="12.75" hidden="1">
      <c r="AJ2249" s="437"/>
      <c r="AK2249" s="437"/>
      <c r="AL2249" s="437"/>
      <c r="AM2249" s="437"/>
      <c r="AN2249" s="437"/>
      <c r="AO2249" s="437"/>
      <c r="AP2249" s="437"/>
      <c r="AQ2249" s="437"/>
      <c r="AR2249" s="84"/>
      <c r="AS2249" s="84"/>
      <c r="AT2249" s="84"/>
      <c r="AU2249" s="84"/>
      <c r="AV2249" s="84"/>
      <c r="AW2249" s="84"/>
      <c r="AX2249" s="84"/>
      <c r="AY2249" s="84"/>
      <c r="AZ2249" s="84"/>
      <c r="BA2249" s="84"/>
      <c r="BB2249" s="84"/>
      <c r="BC2249" s="84"/>
      <c r="BD2249" s="84"/>
      <c r="BE2249" s="86"/>
      <c r="BF2249" s="86"/>
      <c r="BG2249" s="86"/>
      <c r="BH2249" s="86"/>
      <c r="BI2249" s="86"/>
      <c r="BJ2249" s="86"/>
      <c r="BK2249" s="86"/>
      <c r="BL2249" s="86"/>
      <c r="BM2249" s="86"/>
      <c r="BN2249" s="86"/>
      <c r="BO2249" s="86"/>
      <c r="BP2249" s="86"/>
      <c r="BQ2249" s="86"/>
      <c r="BR2249" s="86"/>
      <c r="BS2249" s="86"/>
      <c r="BT2249" s="86"/>
      <c r="BU2249" s="86"/>
      <c r="BV2249" s="86"/>
      <c r="BW2249" s="86"/>
      <c r="BX2249" s="86"/>
      <c r="BY2249" s="86"/>
    </row>
    <row r="2250" spans="36:77" s="73" customFormat="1" ht="12.75" hidden="1">
      <c r="AJ2250" s="437"/>
      <c r="AK2250" s="437"/>
      <c r="AL2250" s="437"/>
      <c r="AM2250" s="437"/>
      <c r="AN2250" s="437"/>
      <c r="AO2250" s="437"/>
      <c r="AP2250" s="437"/>
      <c r="AQ2250" s="437"/>
      <c r="AR2250" s="84"/>
      <c r="AS2250" s="84"/>
      <c r="AT2250" s="84"/>
      <c r="AU2250" s="84"/>
      <c r="AV2250" s="84"/>
      <c r="AW2250" s="84"/>
      <c r="AX2250" s="84"/>
      <c r="AY2250" s="84"/>
      <c r="AZ2250" s="84"/>
      <c r="BA2250" s="84"/>
      <c r="BB2250" s="84"/>
      <c r="BC2250" s="84"/>
      <c r="BD2250" s="84"/>
      <c r="BE2250" s="86"/>
      <c r="BF2250" s="86"/>
      <c r="BG2250" s="86"/>
      <c r="BH2250" s="86"/>
      <c r="BI2250" s="86"/>
      <c r="BJ2250" s="86"/>
      <c r="BK2250" s="86"/>
      <c r="BL2250" s="86"/>
      <c r="BM2250" s="86"/>
      <c r="BN2250" s="86"/>
      <c r="BO2250" s="86"/>
      <c r="BP2250" s="86"/>
      <c r="BQ2250" s="86"/>
      <c r="BR2250" s="86"/>
      <c r="BS2250" s="86"/>
      <c r="BT2250" s="86"/>
      <c r="BU2250" s="86"/>
      <c r="BV2250" s="86"/>
      <c r="BW2250" s="86"/>
      <c r="BX2250" s="86"/>
      <c r="BY2250" s="86"/>
    </row>
    <row r="2251" spans="36:77" s="73" customFormat="1" ht="12.75" hidden="1">
      <c r="AJ2251" s="437"/>
      <c r="AK2251" s="437"/>
      <c r="AL2251" s="437"/>
      <c r="AM2251" s="437"/>
      <c r="AN2251" s="437"/>
      <c r="AO2251" s="437"/>
      <c r="AP2251" s="437"/>
      <c r="AQ2251" s="437"/>
      <c r="AR2251" s="84"/>
      <c r="AS2251" s="84"/>
      <c r="AT2251" s="84"/>
      <c r="AU2251" s="84"/>
      <c r="AV2251" s="84"/>
      <c r="AW2251" s="84"/>
      <c r="AX2251" s="84"/>
      <c r="AY2251" s="84"/>
      <c r="AZ2251" s="84"/>
      <c r="BA2251" s="84"/>
      <c r="BB2251" s="84"/>
      <c r="BC2251" s="84"/>
      <c r="BD2251" s="84"/>
      <c r="BE2251" s="86"/>
      <c r="BF2251" s="86"/>
      <c r="BG2251" s="86"/>
      <c r="BH2251" s="86"/>
      <c r="BI2251" s="86"/>
      <c r="BJ2251" s="86"/>
      <c r="BK2251" s="86"/>
      <c r="BL2251" s="86"/>
      <c r="BM2251" s="86"/>
      <c r="BN2251" s="86"/>
      <c r="BO2251" s="86"/>
      <c r="BP2251" s="86"/>
      <c r="BQ2251" s="86"/>
      <c r="BR2251" s="86"/>
      <c r="BS2251" s="86"/>
      <c r="BT2251" s="86"/>
      <c r="BU2251" s="86"/>
      <c r="BV2251" s="86"/>
      <c r="BW2251" s="86"/>
      <c r="BX2251" s="86"/>
      <c r="BY2251" s="86"/>
    </row>
    <row r="2252" spans="36:77" s="73" customFormat="1" ht="12.75" hidden="1">
      <c r="AJ2252" s="437"/>
      <c r="AK2252" s="437"/>
      <c r="AL2252" s="437"/>
      <c r="AM2252" s="437"/>
      <c r="AN2252" s="437"/>
      <c r="AO2252" s="437"/>
      <c r="AP2252" s="437"/>
      <c r="AQ2252" s="437"/>
      <c r="AR2252" s="84"/>
      <c r="AS2252" s="84"/>
      <c r="AT2252" s="84"/>
      <c r="AU2252" s="84"/>
      <c r="AV2252" s="84"/>
      <c r="AW2252" s="84"/>
      <c r="AX2252" s="84"/>
      <c r="AY2252" s="84"/>
      <c r="AZ2252" s="84"/>
      <c r="BA2252" s="84"/>
      <c r="BB2252" s="84"/>
      <c r="BC2252" s="84"/>
      <c r="BD2252" s="84"/>
      <c r="BE2252" s="86"/>
      <c r="BF2252" s="86"/>
      <c r="BG2252" s="86"/>
      <c r="BH2252" s="86"/>
      <c r="BI2252" s="86"/>
      <c r="BJ2252" s="86"/>
      <c r="BK2252" s="86"/>
      <c r="BL2252" s="86"/>
      <c r="BM2252" s="86"/>
      <c r="BN2252" s="86"/>
      <c r="BO2252" s="86"/>
      <c r="BP2252" s="86"/>
      <c r="BQ2252" s="86"/>
      <c r="BR2252" s="86"/>
      <c r="BS2252" s="86"/>
      <c r="BT2252" s="86"/>
      <c r="BU2252" s="86"/>
      <c r="BV2252" s="86"/>
      <c r="BW2252" s="86"/>
      <c r="BX2252" s="86"/>
      <c r="BY2252" s="86"/>
    </row>
    <row r="2253" spans="36:77" s="73" customFormat="1" ht="12.75" hidden="1">
      <c r="AJ2253" s="437"/>
      <c r="AK2253" s="437"/>
      <c r="AL2253" s="437"/>
      <c r="AM2253" s="437"/>
      <c r="AN2253" s="437"/>
      <c r="AO2253" s="437"/>
      <c r="AP2253" s="437"/>
      <c r="AQ2253" s="437"/>
      <c r="AR2253" s="84"/>
      <c r="AS2253" s="84"/>
      <c r="AT2253" s="84"/>
      <c r="AU2253" s="84"/>
      <c r="AV2253" s="84"/>
      <c r="AW2253" s="84"/>
      <c r="AX2253" s="84"/>
      <c r="AY2253" s="84"/>
      <c r="AZ2253" s="84"/>
      <c r="BA2253" s="84"/>
      <c r="BB2253" s="84"/>
      <c r="BC2253" s="84"/>
      <c r="BD2253" s="84"/>
      <c r="BE2253" s="86"/>
      <c r="BF2253" s="86"/>
      <c r="BG2253" s="86"/>
      <c r="BH2253" s="86"/>
      <c r="BI2253" s="86"/>
      <c r="BJ2253" s="86"/>
      <c r="BK2253" s="86"/>
      <c r="BL2253" s="86"/>
      <c r="BM2253" s="86"/>
      <c r="BN2253" s="86"/>
      <c r="BO2253" s="86"/>
      <c r="BP2253" s="86"/>
      <c r="BQ2253" s="86"/>
      <c r="BR2253" s="86"/>
      <c r="BS2253" s="86"/>
      <c r="BT2253" s="86"/>
      <c r="BU2253" s="86"/>
      <c r="BV2253" s="86"/>
      <c r="BW2253" s="86"/>
      <c r="BX2253" s="86"/>
      <c r="BY2253" s="86"/>
    </row>
    <row r="2254" spans="36:77" s="73" customFormat="1" ht="12.75" hidden="1">
      <c r="AJ2254" s="437"/>
      <c r="AK2254" s="437"/>
      <c r="AL2254" s="437"/>
      <c r="AM2254" s="437"/>
      <c r="AN2254" s="437"/>
      <c r="AO2254" s="437"/>
      <c r="AP2254" s="437"/>
      <c r="AQ2254" s="437"/>
      <c r="AR2254" s="84"/>
      <c r="AS2254" s="84"/>
      <c r="AT2254" s="84"/>
      <c r="AU2254" s="84"/>
      <c r="AV2254" s="84"/>
      <c r="AW2254" s="84"/>
      <c r="AX2254" s="84"/>
      <c r="AY2254" s="84"/>
      <c r="AZ2254" s="84"/>
      <c r="BA2254" s="84"/>
      <c r="BB2254" s="84"/>
      <c r="BC2254" s="84"/>
      <c r="BD2254" s="84"/>
      <c r="BE2254" s="86"/>
      <c r="BF2254" s="86"/>
      <c r="BG2254" s="86"/>
      <c r="BH2254" s="86"/>
      <c r="BI2254" s="86"/>
      <c r="BJ2254" s="86"/>
      <c r="BK2254" s="86"/>
      <c r="BL2254" s="86"/>
      <c r="BM2254" s="86"/>
      <c r="BN2254" s="86"/>
      <c r="BO2254" s="86"/>
      <c r="BP2254" s="86"/>
      <c r="BQ2254" s="86"/>
      <c r="BR2254" s="86"/>
      <c r="BS2254" s="86"/>
      <c r="BT2254" s="86"/>
      <c r="BU2254" s="86"/>
      <c r="BV2254" s="86"/>
      <c r="BW2254" s="86"/>
      <c r="BX2254" s="86"/>
      <c r="BY2254" s="86"/>
    </row>
    <row r="2255" spans="36:77" s="73" customFormat="1" ht="12.75" hidden="1">
      <c r="AJ2255" s="437"/>
      <c r="AK2255" s="437"/>
      <c r="AL2255" s="437"/>
      <c r="AM2255" s="437"/>
      <c r="AN2255" s="437"/>
      <c r="AO2255" s="437"/>
      <c r="AP2255" s="437"/>
      <c r="AQ2255" s="437"/>
      <c r="AR2255" s="84"/>
      <c r="AS2255" s="84"/>
      <c r="AT2255" s="84"/>
      <c r="AU2255" s="84"/>
      <c r="AV2255" s="84"/>
      <c r="AW2255" s="84"/>
      <c r="AX2255" s="84"/>
      <c r="AY2255" s="84"/>
      <c r="AZ2255" s="84"/>
      <c r="BA2255" s="84"/>
      <c r="BB2255" s="84"/>
      <c r="BC2255" s="84"/>
      <c r="BD2255" s="84"/>
      <c r="BE2255" s="86"/>
      <c r="BF2255" s="86"/>
      <c r="BG2255" s="86"/>
      <c r="BH2255" s="86"/>
      <c r="BI2255" s="86"/>
      <c r="BJ2255" s="86"/>
      <c r="BK2255" s="86"/>
      <c r="BL2255" s="86"/>
      <c r="BM2255" s="86"/>
      <c r="BN2255" s="86"/>
      <c r="BO2255" s="86"/>
      <c r="BP2255" s="86"/>
      <c r="BQ2255" s="86"/>
      <c r="BR2255" s="86"/>
      <c r="BS2255" s="86"/>
      <c r="BT2255" s="86"/>
      <c r="BU2255" s="86"/>
      <c r="BV2255" s="86"/>
      <c r="BW2255" s="86"/>
      <c r="BX2255" s="86"/>
      <c r="BY2255" s="86"/>
    </row>
    <row r="2256" spans="36:77" s="73" customFormat="1" ht="12.75" hidden="1">
      <c r="AJ2256" s="437"/>
      <c r="AK2256" s="437"/>
      <c r="AL2256" s="437"/>
      <c r="AM2256" s="437"/>
      <c r="AN2256" s="437"/>
      <c r="AO2256" s="437"/>
      <c r="AP2256" s="437"/>
      <c r="AQ2256" s="437"/>
      <c r="AR2256" s="84"/>
      <c r="AS2256" s="84"/>
      <c r="AT2256" s="84"/>
      <c r="AU2256" s="84"/>
      <c r="AV2256" s="84"/>
      <c r="AW2256" s="84"/>
      <c r="AX2256" s="84"/>
      <c r="AY2256" s="84"/>
      <c r="AZ2256" s="84"/>
      <c r="BA2256" s="84"/>
      <c r="BB2256" s="84"/>
      <c r="BC2256" s="84"/>
      <c r="BD2256" s="84"/>
      <c r="BE2256" s="86"/>
      <c r="BF2256" s="86"/>
      <c r="BG2256" s="86"/>
      <c r="BH2256" s="86"/>
      <c r="BI2256" s="86"/>
      <c r="BJ2256" s="86"/>
      <c r="BK2256" s="86"/>
      <c r="BL2256" s="86"/>
      <c r="BM2256" s="86"/>
      <c r="BN2256" s="86"/>
      <c r="BO2256" s="86"/>
      <c r="BP2256" s="86"/>
      <c r="BQ2256" s="86"/>
      <c r="BR2256" s="86"/>
      <c r="BS2256" s="86"/>
      <c r="BT2256" s="86"/>
      <c r="BU2256" s="86"/>
      <c r="BV2256" s="86"/>
      <c r="BW2256" s="86"/>
      <c r="BX2256" s="86"/>
      <c r="BY2256" s="86"/>
    </row>
    <row r="2257" spans="36:77" s="73" customFormat="1" ht="12.75" hidden="1">
      <c r="AJ2257" s="437"/>
      <c r="AK2257" s="437"/>
      <c r="AL2257" s="437"/>
      <c r="AM2257" s="437"/>
      <c r="AN2257" s="437"/>
      <c r="AO2257" s="437"/>
      <c r="AP2257" s="437"/>
      <c r="AQ2257" s="437"/>
      <c r="AR2257" s="84"/>
      <c r="AS2257" s="84"/>
      <c r="AT2257" s="84"/>
      <c r="AU2257" s="84"/>
      <c r="AV2257" s="84"/>
      <c r="AW2257" s="84"/>
      <c r="AX2257" s="84"/>
      <c r="AY2257" s="84"/>
      <c r="AZ2257" s="84"/>
      <c r="BA2257" s="84"/>
      <c r="BB2257" s="84"/>
      <c r="BC2257" s="84"/>
      <c r="BD2257" s="84"/>
      <c r="BE2257" s="86"/>
      <c r="BF2257" s="86"/>
      <c r="BG2257" s="86"/>
      <c r="BH2257" s="86"/>
      <c r="BI2257" s="86"/>
      <c r="BJ2257" s="86"/>
      <c r="BK2257" s="86"/>
      <c r="BL2257" s="86"/>
      <c r="BM2257" s="86"/>
      <c r="BN2257" s="86"/>
      <c r="BO2257" s="86"/>
      <c r="BP2257" s="86"/>
      <c r="BQ2257" s="86"/>
      <c r="BR2257" s="86"/>
      <c r="BS2257" s="86"/>
      <c r="BT2257" s="86"/>
      <c r="BU2257" s="86"/>
      <c r="BV2257" s="86"/>
      <c r="BW2257" s="86"/>
      <c r="BX2257" s="86"/>
      <c r="BY2257" s="86"/>
    </row>
    <row r="2258" spans="36:77" s="73" customFormat="1" ht="12.75" hidden="1">
      <c r="AJ2258" s="437"/>
      <c r="AK2258" s="437"/>
      <c r="AL2258" s="437"/>
      <c r="AM2258" s="437"/>
      <c r="AN2258" s="437"/>
      <c r="AO2258" s="437"/>
      <c r="AP2258" s="437"/>
      <c r="AQ2258" s="437"/>
      <c r="AR2258" s="84"/>
      <c r="AS2258" s="84"/>
      <c r="AT2258" s="84"/>
      <c r="AU2258" s="84"/>
      <c r="AV2258" s="84"/>
      <c r="AW2258" s="84"/>
      <c r="AX2258" s="84"/>
      <c r="AY2258" s="84"/>
      <c r="AZ2258" s="84"/>
      <c r="BA2258" s="84"/>
      <c r="BB2258" s="84"/>
      <c r="BC2258" s="84"/>
      <c r="BD2258" s="84"/>
      <c r="BE2258" s="86"/>
      <c r="BF2258" s="86"/>
      <c r="BG2258" s="86"/>
      <c r="BH2258" s="86"/>
      <c r="BI2258" s="86"/>
      <c r="BJ2258" s="86"/>
      <c r="BK2258" s="86"/>
      <c r="BL2258" s="86"/>
      <c r="BM2258" s="86"/>
      <c r="BN2258" s="86"/>
      <c r="BO2258" s="86"/>
      <c r="BP2258" s="86"/>
      <c r="BQ2258" s="86"/>
      <c r="BR2258" s="86"/>
      <c r="BS2258" s="86"/>
      <c r="BT2258" s="86"/>
      <c r="BU2258" s="86"/>
      <c r="BV2258" s="86"/>
      <c r="BW2258" s="86"/>
      <c r="BX2258" s="86"/>
      <c r="BY2258" s="86"/>
    </row>
    <row r="2259" spans="36:77" s="73" customFormat="1" ht="12.75" hidden="1">
      <c r="AJ2259" s="437"/>
      <c r="AK2259" s="437"/>
      <c r="AL2259" s="437"/>
      <c r="AM2259" s="437"/>
      <c r="AN2259" s="437"/>
      <c r="AO2259" s="437"/>
      <c r="AP2259" s="437"/>
      <c r="AQ2259" s="437"/>
      <c r="AR2259" s="84"/>
      <c r="AS2259" s="84"/>
      <c r="AT2259" s="84"/>
      <c r="AU2259" s="84"/>
      <c r="AV2259" s="84"/>
      <c r="AW2259" s="84"/>
      <c r="AX2259" s="84"/>
      <c r="AY2259" s="84"/>
      <c r="AZ2259" s="84"/>
      <c r="BA2259" s="84"/>
      <c r="BB2259" s="84"/>
      <c r="BC2259" s="84"/>
      <c r="BD2259" s="84"/>
      <c r="BE2259" s="86"/>
      <c r="BF2259" s="86"/>
      <c r="BG2259" s="86"/>
      <c r="BH2259" s="86"/>
      <c r="BI2259" s="86"/>
      <c r="BJ2259" s="86"/>
      <c r="BK2259" s="86"/>
      <c r="BL2259" s="86"/>
      <c r="BM2259" s="86"/>
      <c r="BN2259" s="86"/>
      <c r="BO2259" s="86"/>
      <c r="BP2259" s="86"/>
      <c r="BQ2259" s="86"/>
      <c r="BR2259" s="86"/>
      <c r="BS2259" s="86"/>
      <c r="BT2259" s="86"/>
      <c r="BU2259" s="86"/>
      <c r="BV2259" s="86"/>
      <c r="BW2259" s="86"/>
      <c r="BX2259" s="86"/>
      <c r="BY2259" s="86"/>
    </row>
    <row r="2260" spans="36:77" s="73" customFormat="1" ht="12.75" hidden="1">
      <c r="AJ2260" s="437"/>
      <c r="AK2260" s="437"/>
      <c r="AL2260" s="437"/>
      <c r="AM2260" s="437"/>
      <c r="AN2260" s="437"/>
      <c r="AO2260" s="437"/>
      <c r="AP2260" s="437"/>
      <c r="AQ2260" s="437"/>
      <c r="AR2260" s="84"/>
      <c r="AS2260" s="84"/>
      <c r="AT2260" s="84"/>
      <c r="AU2260" s="84"/>
      <c r="AV2260" s="84"/>
      <c r="AW2260" s="84"/>
      <c r="AX2260" s="84"/>
      <c r="AY2260" s="84"/>
      <c r="AZ2260" s="84"/>
      <c r="BA2260" s="84"/>
      <c r="BB2260" s="84"/>
      <c r="BC2260" s="84"/>
      <c r="BD2260" s="84"/>
      <c r="BE2260" s="86"/>
      <c r="BF2260" s="86"/>
      <c r="BG2260" s="86"/>
      <c r="BH2260" s="86"/>
      <c r="BI2260" s="86"/>
      <c r="BJ2260" s="86"/>
      <c r="BK2260" s="86"/>
      <c r="BL2260" s="86"/>
      <c r="BM2260" s="86"/>
      <c r="BN2260" s="86"/>
      <c r="BO2260" s="86"/>
      <c r="BP2260" s="86"/>
      <c r="BQ2260" s="86"/>
      <c r="BR2260" s="86"/>
      <c r="BS2260" s="86"/>
      <c r="BT2260" s="86"/>
      <c r="BU2260" s="86"/>
      <c r="BV2260" s="86"/>
      <c r="BW2260" s="86"/>
      <c r="BX2260" s="86"/>
      <c r="BY2260" s="86"/>
    </row>
    <row r="2261" spans="36:77" s="73" customFormat="1" ht="12.75" hidden="1">
      <c r="AJ2261" s="437"/>
      <c r="AK2261" s="437"/>
      <c r="AL2261" s="437"/>
      <c r="AM2261" s="437"/>
      <c r="AN2261" s="437"/>
      <c r="AO2261" s="437"/>
      <c r="AP2261" s="437"/>
      <c r="AQ2261" s="437"/>
      <c r="AR2261" s="84"/>
      <c r="AS2261" s="84"/>
      <c r="AT2261" s="84"/>
      <c r="AU2261" s="84"/>
      <c r="AV2261" s="84"/>
      <c r="AW2261" s="84"/>
      <c r="AX2261" s="84"/>
      <c r="AY2261" s="84"/>
      <c r="AZ2261" s="84"/>
      <c r="BA2261" s="84"/>
      <c r="BB2261" s="84"/>
      <c r="BC2261" s="84"/>
      <c r="BD2261" s="84"/>
      <c r="BE2261" s="86"/>
      <c r="BF2261" s="86"/>
      <c r="BG2261" s="86"/>
      <c r="BH2261" s="86"/>
      <c r="BI2261" s="86"/>
      <c r="BJ2261" s="86"/>
      <c r="BK2261" s="86"/>
      <c r="BL2261" s="86"/>
      <c r="BM2261" s="86"/>
      <c r="BN2261" s="86"/>
      <c r="BO2261" s="86"/>
      <c r="BP2261" s="86"/>
      <c r="BQ2261" s="86"/>
      <c r="BR2261" s="86"/>
      <c r="BS2261" s="86"/>
      <c r="BT2261" s="86"/>
      <c r="BU2261" s="86"/>
      <c r="BV2261" s="86"/>
      <c r="BW2261" s="86"/>
      <c r="BX2261" s="86"/>
      <c r="BY2261" s="86"/>
    </row>
    <row r="2262" spans="36:77" s="73" customFormat="1" ht="12.75" hidden="1">
      <c r="AJ2262" s="437"/>
      <c r="AK2262" s="437"/>
      <c r="AL2262" s="437"/>
      <c r="AM2262" s="437"/>
      <c r="AN2262" s="437"/>
      <c r="AO2262" s="437"/>
      <c r="AP2262" s="437"/>
      <c r="AQ2262" s="437"/>
      <c r="AR2262" s="84"/>
      <c r="AS2262" s="84"/>
      <c r="AT2262" s="84"/>
      <c r="AU2262" s="84"/>
      <c r="AV2262" s="84"/>
      <c r="AW2262" s="84"/>
      <c r="AX2262" s="84"/>
      <c r="AY2262" s="84"/>
      <c r="AZ2262" s="84"/>
      <c r="BA2262" s="84"/>
      <c r="BB2262" s="84"/>
      <c r="BC2262" s="84"/>
      <c r="BD2262" s="84"/>
      <c r="BE2262" s="86"/>
      <c r="BF2262" s="86"/>
      <c r="BG2262" s="86"/>
      <c r="BH2262" s="86"/>
      <c r="BI2262" s="86"/>
      <c r="BJ2262" s="86"/>
      <c r="BK2262" s="86"/>
      <c r="BL2262" s="86"/>
      <c r="BM2262" s="86"/>
      <c r="BN2262" s="86"/>
      <c r="BO2262" s="86"/>
      <c r="BP2262" s="86"/>
      <c r="BQ2262" s="86"/>
      <c r="BR2262" s="86"/>
      <c r="BS2262" s="86"/>
      <c r="BT2262" s="86"/>
      <c r="BU2262" s="86"/>
      <c r="BV2262" s="86"/>
      <c r="BW2262" s="86"/>
      <c r="BX2262" s="86"/>
      <c r="BY2262" s="86"/>
    </row>
    <row r="2263" spans="36:77" s="73" customFormat="1" ht="12.75" hidden="1">
      <c r="AJ2263" s="437"/>
      <c r="AK2263" s="437"/>
      <c r="AL2263" s="437"/>
      <c r="AM2263" s="437"/>
      <c r="AN2263" s="437"/>
      <c r="AO2263" s="437"/>
      <c r="AP2263" s="437"/>
      <c r="AQ2263" s="437"/>
      <c r="AR2263" s="84"/>
      <c r="AS2263" s="84"/>
      <c r="AT2263" s="84"/>
      <c r="AU2263" s="84"/>
      <c r="AV2263" s="84"/>
      <c r="AW2263" s="84"/>
      <c r="AX2263" s="84"/>
      <c r="AY2263" s="84"/>
      <c r="AZ2263" s="84"/>
      <c r="BA2263" s="84"/>
      <c r="BB2263" s="84"/>
      <c r="BC2263" s="84"/>
      <c r="BD2263" s="84"/>
      <c r="BE2263" s="86"/>
      <c r="BF2263" s="86"/>
      <c r="BG2263" s="86"/>
      <c r="BH2263" s="86"/>
      <c r="BI2263" s="86"/>
      <c r="BJ2263" s="86"/>
      <c r="BK2263" s="86"/>
      <c r="BL2263" s="86"/>
      <c r="BM2263" s="86"/>
      <c r="BN2263" s="86"/>
      <c r="BO2263" s="86"/>
      <c r="BP2263" s="86"/>
      <c r="BQ2263" s="86"/>
      <c r="BR2263" s="86"/>
      <c r="BS2263" s="86"/>
      <c r="BT2263" s="86"/>
      <c r="BU2263" s="86"/>
      <c r="BV2263" s="86"/>
      <c r="BW2263" s="86"/>
      <c r="BX2263" s="86"/>
      <c r="BY2263" s="86"/>
    </row>
    <row r="2264" spans="36:77" s="73" customFormat="1" ht="12.75" hidden="1">
      <c r="AJ2264" s="437"/>
      <c r="AK2264" s="437"/>
      <c r="AL2264" s="437"/>
      <c r="AM2264" s="437"/>
      <c r="AN2264" s="437"/>
      <c r="AO2264" s="437"/>
      <c r="AP2264" s="437"/>
      <c r="AQ2264" s="437"/>
      <c r="AR2264" s="84"/>
      <c r="AS2264" s="84"/>
      <c r="AT2264" s="84"/>
      <c r="AU2264" s="84"/>
      <c r="AV2264" s="84"/>
      <c r="AW2264" s="84"/>
      <c r="AX2264" s="84"/>
      <c r="AY2264" s="84"/>
      <c r="AZ2264" s="84"/>
      <c r="BA2264" s="84"/>
      <c r="BB2264" s="84"/>
      <c r="BC2264" s="84"/>
      <c r="BD2264" s="84"/>
      <c r="BE2264" s="86"/>
      <c r="BF2264" s="86"/>
      <c r="BG2264" s="86"/>
      <c r="BH2264" s="86"/>
      <c r="BI2264" s="86"/>
      <c r="BJ2264" s="86"/>
      <c r="BK2264" s="86"/>
      <c r="BL2264" s="86"/>
      <c r="BM2264" s="86"/>
      <c r="BN2264" s="86"/>
      <c r="BO2264" s="86"/>
      <c r="BP2264" s="86"/>
      <c r="BQ2264" s="86"/>
      <c r="BR2264" s="86"/>
      <c r="BS2264" s="86"/>
      <c r="BT2264" s="86"/>
      <c r="BU2264" s="86"/>
      <c r="BV2264" s="86"/>
      <c r="BW2264" s="86"/>
      <c r="BX2264" s="86"/>
      <c r="BY2264" s="86"/>
    </row>
    <row r="2265" spans="36:77" s="73" customFormat="1" ht="12.75" hidden="1">
      <c r="AJ2265" s="437"/>
      <c r="AK2265" s="437"/>
      <c r="AL2265" s="437"/>
      <c r="AM2265" s="437"/>
      <c r="AN2265" s="437"/>
      <c r="AO2265" s="437"/>
      <c r="AP2265" s="437"/>
      <c r="AQ2265" s="437"/>
      <c r="AR2265" s="84"/>
      <c r="AS2265" s="84"/>
      <c r="AT2265" s="84"/>
      <c r="AU2265" s="84"/>
      <c r="AV2265" s="84"/>
      <c r="AW2265" s="84"/>
      <c r="AX2265" s="84"/>
      <c r="AY2265" s="84"/>
      <c r="AZ2265" s="84"/>
      <c r="BA2265" s="84"/>
      <c r="BB2265" s="84"/>
      <c r="BC2265" s="84"/>
      <c r="BD2265" s="84"/>
      <c r="BE2265" s="86"/>
      <c r="BF2265" s="86"/>
      <c r="BG2265" s="86"/>
      <c r="BH2265" s="86"/>
      <c r="BI2265" s="86"/>
      <c r="BJ2265" s="86"/>
      <c r="BK2265" s="86"/>
      <c r="BL2265" s="86"/>
      <c r="BM2265" s="86"/>
      <c r="BN2265" s="86"/>
      <c r="BO2265" s="86"/>
      <c r="BP2265" s="86"/>
      <c r="BQ2265" s="86"/>
      <c r="BR2265" s="86"/>
      <c r="BS2265" s="86"/>
      <c r="BT2265" s="86"/>
      <c r="BU2265" s="86"/>
      <c r="BV2265" s="86"/>
      <c r="BW2265" s="86"/>
      <c r="BX2265" s="86"/>
      <c r="BY2265" s="86"/>
    </row>
    <row r="2266" spans="36:77" s="73" customFormat="1" ht="12.75" hidden="1">
      <c r="AJ2266" s="437"/>
      <c r="AK2266" s="437"/>
      <c r="AL2266" s="437"/>
      <c r="AM2266" s="437"/>
      <c r="AN2266" s="437"/>
      <c r="AO2266" s="437"/>
      <c r="AP2266" s="437"/>
      <c r="AQ2266" s="437"/>
      <c r="AR2266" s="84"/>
      <c r="AS2266" s="84"/>
      <c r="AT2266" s="84"/>
      <c r="AU2266" s="84"/>
      <c r="AV2266" s="84"/>
      <c r="AW2266" s="84"/>
      <c r="AX2266" s="84"/>
      <c r="AY2266" s="84"/>
      <c r="AZ2266" s="84"/>
      <c r="BA2266" s="84"/>
      <c r="BB2266" s="84"/>
      <c r="BC2266" s="84"/>
      <c r="BD2266" s="84"/>
      <c r="BE2266" s="86"/>
      <c r="BF2266" s="86"/>
      <c r="BG2266" s="86"/>
      <c r="BH2266" s="86"/>
      <c r="BI2266" s="86"/>
      <c r="BJ2266" s="86"/>
      <c r="BK2266" s="86"/>
      <c r="BL2266" s="86"/>
      <c r="BM2266" s="86"/>
      <c r="BN2266" s="86"/>
      <c r="BO2266" s="86"/>
      <c r="BP2266" s="86"/>
      <c r="BQ2266" s="86"/>
      <c r="BR2266" s="86"/>
      <c r="BS2266" s="86"/>
      <c r="BT2266" s="86"/>
      <c r="BU2266" s="86"/>
      <c r="BV2266" s="86"/>
      <c r="BW2266" s="86"/>
      <c r="BX2266" s="86"/>
      <c r="BY2266" s="86"/>
    </row>
    <row r="2267" spans="36:77" s="73" customFormat="1" ht="12.75" hidden="1">
      <c r="AJ2267" s="437"/>
      <c r="AK2267" s="437"/>
      <c r="AL2267" s="437"/>
      <c r="AM2267" s="437"/>
      <c r="AN2267" s="437"/>
      <c r="AO2267" s="437"/>
      <c r="AP2267" s="437"/>
      <c r="AQ2267" s="437"/>
      <c r="AR2267" s="84"/>
      <c r="AS2267" s="84"/>
      <c r="AT2267" s="84"/>
      <c r="AU2267" s="84"/>
      <c r="AV2267" s="84"/>
      <c r="AW2267" s="84"/>
      <c r="AX2267" s="84"/>
      <c r="AY2267" s="84"/>
      <c r="AZ2267" s="84"/>
      <c r="BA2267" s="84"/>
      <c r="BB2267" s="84"/>
      <c r="BC2267" s="84"/>
      <c r="BD2267" s="84"/>
      <c r="BE2267" s="86"/>
      <c r="BF2267" s="86"/>
      <c r="BG2267" s="86"/>
      <c r="BH2267" s="86"/>
      <c r="BI2267" s="86"/>
      <c r="BJ2267" s="86"/>
      <c r="BK2267" s="86"/>
      <c r="BL2267" s="86"/>
      <c r="BM2267" s="86"/>
      <c r="BN2267" s="86"/>
      <c r="BO2267" s="86"/>
      <c r="BP2267" s="86"/>
      <c r="BQ2267" s="86"/>
      <c r="BR2267" s="86"/>
      <c r="BS2267" s="86"/>
      <c r="BT2267" s="86"/>
      <c r="BU2267" s="86"/>
      <c r="BV2267" s="86"/>
      <c r="BW2267" s="86"/>
      <c r="BX2267" s="86"/>
      <c r="BY2267" s="86"/>
    </row>
    <row r="2268" spans="36:77" s="73" customFormat="1" ht="12.75" hidden="1">
      <c r="AJ2268" s="437"/>
      <c r="AK2268" s="437"/>
      <c r="AL2268" s="437"/>
      <c r="AM2268" s="437"/>
      <c r="AN2268" s="437"/>
      <c r="AO2268" s="437"/>
      <c r="AP2268" s="437"/>
      <c r="AQ2268" s="437"/>
      <c r="AR2268" s="84"/>
      <c r="AS2268" s="84"/>
      <c r="AT2268" s="84"/>
      <c r="AU2268" s="84"/>
      <c r="AV2268" s="84"/>
      <c r="AW2268" s="84"/>
      <c r="AX2268" s="84"/>
      <c r="AY2268" s="84"/>
      <c r="AZ2268" s="84"/>
      <c r="BA2268" s="84"/>
      <c r="BB2268" s="84"/>
      <c r="BC2268" s="84"/>
      <c r="BD2268" s="84"/>
      <c r="BE2268" s="86"/>
      <c r="BF2268" s="86"/>
      <c r="BG2268" s="86"/>
      <c r="BH2268" s="86"/>
      <c r="BI2268" s="86"/>
      <c r="BJ2268" s="86"/>
      <c r="BK2268" s="86"/>
      <c r="BL2268" s="86"/>
      <c r="BM2268" s="86"/>
      <c r="BN2268" s="86"/>
      <c r="BO2268" s="86"/>
      <c r="BP2268" s="86"/>
      <c r="BQ2268" s="86"/>
      <c r="BR2268" s="86"/>
      <c r="BS2268" s="86"/>
      <c r="BT2268" s="86"/>
      <c r="BU2268" s="86"/>
      <c r="BV2268" s="86"/>
      <c r="BW2268" s="86"/>
      <c r="BX2268" s="86"/>
      <c r="BY2268" s="86"/>
    </row>
    <row r="2269" spans="36:77" s="73" customFormat="1" ht="12.75" hidden="1">
      <c r="AJ2269" s="437"/>
      <c r="AK2269" s="437"/>
      <c r="AL2269" s="437"/>
      <c r="AM2269" s="437"/>
      <c r="AN2269" s="437"/>
      <c r="AO2269" s="437"/>
      <c r="AP2269" s="437"/>
      <c r="AQ2269" s="437"/>
      <c r="AR2269" s="84"/>
      <c r="AS2269" s="84"/>
      <c r="AT2269" s="84"/>
      <c r="AU2269" s="84"/>
      <c r="AV2269" s="84"/>
      <c r="AW2269" s="84"/>
      <c r="AX2269" s="84"/>
      <c r="AY2269" s="84"/>
      <c r="AZ2269" s="84"/>
      <c r="BA2269" s="84"/>
      <c r="BB2269" s="84"/>
      <c r="BC2269" s="84"/>
      <c r="BD2269" s="84"/>
      <c r="BE2269" s="86"/>
      <c r="BF2269" s="86"/>
      <c r="BG2269" s="86"/>
      <c r="BH2269" s="86"/>
      <c r="BI2269" s="86"/>
      <c r="BJ2269" s="86"/>
      <c r="BK2269" s="86"/>
      <c r="BL2269" s="86"/>
      <c r="BM2269" s="86"/>
      <c r="BN2269" s="86"/>
      <c r="BO2269" s="86"/>
      <c r="BP2269" s="86"/>
      <c r="BQ2269" s="86"/>
      <c r="BR2269" s="86"/>
      <c r="BS2269" s="86"/>
      <c r="BT2269" s="86"/>
      <c r="BU2269" s="86"/>
      <c r="BV2269" s="86"/>
      <c r="BW2269" s="86"/>
      <c r="BX2269" s="86"/>
      <c r="BY2269" s="86"/>
    </row>
    <row r="2270" spans="36:77" s="73" customFormat="1" ht="12.75" hidden="1">
      <c r="AJ2270" s="437"/>
      <c r="AK2270" s="437"/>
      <c r="AL2270" s="437"/>
      <c r="AM2270" s="437"/>
      <c r="AN2270" s="437"/>
      <c r="AO2270" s="437"/>
      <c r="AP2270" s="437"/>
      <c r="AQ2270" s="437"/>
      <c r="AR2270" s="84"/>
      <c r="AS2270" s="84"/>
      <c r="AT2270" s="84"/>
      <c r="AU2270" s="84"/>
      <c r="AV2270" s="84"/>
      <c r="AW2270" s="84"/>
      <c r="AX2270" s="84"/>
      <c r="AY2270" s="84"/>
      <c r="AZ2270" s="84"/>
      <c r="BA2270" s="84"/>
      <c r="BB2270" s="84"/>
      <c r="BC2270" s="84"/>
      <c r="BD2270" s="84"/>
      <c r="BE2270" s="86"/>
      <c r="BF2270" s="86"/>
      <c r="BG2270" s="86"/>
      <c r="BH2270" s="86"/>
      <c r="BI2270" s="86"/>
      <c r="BJ2270" s="86"/>
      <c r="BK2270" s="86"/>
      <c r="BL2270" s="86"/>
      <c r="BM2270" s="86"/>
      <c r="BN2270" s="86"/>
      <c r="BO2270" s="86"/>
      <c r="BP2270" s="86"/>
      <c r="BQ2270" s="86"/>
      <c r="BR2270" s="86"/>
      <c r="BS2270" s="86"/>
      <c r="BT2270" s="86"/>
      <c r="BU2270" s="86"/>
      <c r="BV2270" s="86"/>
      <c r="BW2270" s="86"/>
      <c r="BX2270" s="86"/>
      <c r="BY2270" s="86"/>
    </row>
    <row r="2271" spans="36:77" s="73" customFormat="1" ht="12.75" hidden="1">
      <c r="AJ2271" s="437"/>
      <c r="AK2271" s="437"/>
      <c r="AL2271" s="437"/>
      <c r="AM2271" s="437"/>
      <c r="AN2271" s="437"/>
      <c r="AO2271" s="437"/>
      <c r="AP2271" s="437"/>
      <c r="AQ2271" s="437"/>
      <c r="AR2271" s="84"/>
      <c r="AS2271" s="84"/>
      <c r="AT2271" s="84"/>
      <c r="AU2271" s="84"/>
      <c r="AV2271" s="84"/>
      <c r="AW2271" s="84"/>
      <c r="AX2271" s="84"/>
      <c r="AY2271" s="84"/>
      <c r="AZ2271" s="84"/>
      <c r="BA2271" s="84"/>
      <c r="BB2271" s="84"/>
      <c r="BC2271" s="84"/>
      <c r="BD2271" s="84"/>
      <c r="BE2271" s="86"/>
      <c r="BF2271" s="86"/>
      <c r="BG2271" s="86"/>
      <c r="BH2271" s="86"/>
      <c r="BI2271" s="86"/>
      <c r="BJ2271" s="86"/>
      <c r="BK2271" s="86"/>
      <c r="BL2271" s="86"/>
      <c r="BM2271" s="86"/>
      <c r="BN2271" s="86"/>
      <c r="BO2271" s="86"/>
      <c r="BP2271" s="86"/>
      <c r="BQ2271" s="86"/>
      <c r="BR2271" s="86"/>
      <c r="BS2271" s="86"/>
      <c r="BT2271" s="86"/>
      <c r="BU2271" s="86"/>
      <c r="BV2271" s="86"/>
      <c r="BW2271" s="86"/>
      <c r="BX2271" s="86"/>
      <c r="BY2271" s="86"/>
    </row>
    <row r="2272" spans="36:77" s="73" customFormat="1" ht="12.75" hidden="1">
      <c r="AJ2272" s="437"/>
      <c r="AK2272" s="437"/>
      <c r="AL2272" s="437"/>
      <c r="AM2272" s="437"/>
      <c r="AN2272" s="437"/>
      <c r="AO2272" s="437"/>
      <c r="AP2272" s="437"/>
      <c r="AQ2272" s="437"/>
      <c r="AR2272" s="84"/>
      <c r="AS2272" s="84"/>
      <c r="AT2272" s="84"/>
      <c r="AU2272" s="84"/>
      <c r="AV2272" s="84"/>
      <c r="AW2272" s="84"/>
      <c r="AX2272" s="84"/>
      <c r="AY2272" s="84"/>
      <c r="AZ2272" s="84"/>
      <c r="BA2272" s="84"/>
      <c r="BB2272" s="84"/>
      <c r="BC2272" s="84"/>
      <c r="BD2272" s="84"/>
      <c r="BE2272" s="86"/>
      <c r="BF2272" s="86"/>
      <c r="BG2272" s="86"/>
      <c r="BH2272" s="86"/>
      <c r="BI2272" s="86"/>
      <c r="BJ2272" s="86"/>
      <c r="BK2272" s="86"/>
      <c r="BL2272" s="86"/>
      <c r="BM2272" s="86"/>
      <c r="BN2272" s="86"/>
      <c r="BO2272" s="86"/>
      <c r="BP2272" s="86"/>
      <c r="BQ2272" s="86"/>
      <c r="BR2272" s="86"/>
      <c r="BS2272" s="86"/>
      <c r="BT2272" s="86"/>
      <c r="BU2272" s="86"/>
      <c r="BV2272" s="86"/>
      <c r="BW2272" s="86"/>
      <c r="BX2272" s="86"/>
      <c r="BY2272" s="86"/>
    </row>
    <row r="2273" spans="36:77" s="73" customFormat="1" ht="12.75" hidden="1">
      <c r="AJ2273" s="437"/>
      <c r="AK2273" s="437"/>
      <c r="AL2273" s="437"/>
      <c r="AM2273" s="437"/>
      <c r="AN2273" s="437"/>
      <c r="AO2273" s="437"/>
      <c r="AP2273" s="437"/>
      <c r="AQ2273" s="437"/>
      <c r="AR2273" s="84"/>
      <c r="AS2273" s="84"/>
      <c r="AT2273" s="84"/>
      <c r="AU2273" s="84"/>
      <c r="AV2273" s="84"/>
      <c r="AW2273" s="84"/>
      <c r="AX2273" s="84"/>
      <c r="AY2273" s="84"/>
      <c r="AZ2273" s="84"/>
      <c r="BA2273" s="84"/>
      <c r="BB2273" s="84"/>
      <c r="BC2273" s="84"/>
      <c r="BD2273" s="84"/>
      <c r="BE2273" s="86"/>
      <c r="BF2273" s="86"/>
      <c r="BG2273" s="86"/>
      <c r="BH2273" s="86"/>
      <c r="BI2273" s="86"/>
      <c r="BJ2273" s="86"/>
      <c r="BK2273" s="86"/>
      <c r="BL2273" s="86"/>
      <c r="BM2273" s="86"/>
      <c r="BN2273" s="86"/>
      <c r="BO2273" s="86"/>
      <c r="BP2273" s="86"/>
      <c r="BQ2273" s="86"/>
      <c r="BR2273" s="86"/>
      <c r="BS2273" s="86"/>
      <c r="BT2273" s="86"/>
      <c r="BU2273" s="86"/>
      <c r="BV2273" s="86"/>
      <c r="BW2273" s="86"/>
      <c r="BX2273" s="86"/>
      <c r="BY2273" s="86"/>
    </row>
    <row r="2274" spans="36:77" s="73" customFormat="1" ht="12.75" hidden="1">
      <c r="AJ2274" s="437"/>
      <c r="AK2274" s="437"/>
      <c r="AL2274" s="437"/>
      <c r="AM2274" s="437"/>
      <c r="AN2274" s="437"/>
      <c r="AO2274" s="437"/>
      <c r="AP2274" s="437"/>
      <c r="AQ2274" s="437"/>
      <c r="AR2274" s="84"/>
      <c r="AS2274" s="84"/>
      <c r="AT2274" s="84"/>
      <c r="AU2274" s="84"/>
      <c r="AV2274" s="84"/>
      <c r="AW2274" s="84"/>
      <c r="AX2274" s="84"/>
      <c r="AY2274" s="84"/>
      <c r="AZ2274" s="84"/>
      <c r="BA2274" s="84"/>
      <c r="BB2274" s="84"/>
      <c r="BC2274" s="84"/>
      <c r="BD2274" s="84"/>
      <c r="BE2274" s="86"/>
      <c r="BF2274" s="86"/>
      <c r="BG2274" s="86"/>
      <c r="BH2274" s="86"/>
      <c r="BI2274" s="86"/>
      <c r="BJ2274" s="86"/>
      <c r="BK2274" s="86"/>
      <c r="BL2274" s="86"/>
      <c r="BM2274" s="86"/>
      <c r="BN2274" s="86"/>
      <c r="BO2274" s="86"/>
      <c r="BP2274" s="86"/>
      <c r="BQ2274" s="86"/>
      <c r="BR2274" s="86"/>
      <c r="BS2274" s="86"/>
      <c r="BT2274" s="86"/>
      <c r="BU2274" s="86"/>
      <c r="BV2274" s="86"/>
      <c r="BW2274" s="86"/>
      <c r="BX2274" s="86"/>
      <c r="BY2274" s="86"/>
    </row>
    <row r="2275" spans="36:77" s="73" customFormat="1" ht="12.75" hidden="1">
      <c r="AJ2275" s="437"/>
      <c r="AK2275" s="437"/>
      <c r="AL2275" s="437"/>
      <c r="AM2275" s="437"/>
      <c r="AN2275" s="437"/>
      <c r="AO2275" s="437"/>
      <c r="AP2275" s="437"/>
      <c r="AQ2275" s="437"/>
      <c r="AR2275" s="84"/>
      <c r="AS2275" s="84"/>
      <c r="AT2275" s="84"/>
      <c r="AU2275" s="84"/>
      <c r="AV2275" s="84"/>
      <c r="AW2275" s="84"/>
      <c r="AX2275" s="84"/>
      <c r="AY2275" s="84"/>
      <c r="AZ2275" s="84"/>
      <c r="BA2275" s="84"/>
      <c r="BB2275" s="84"/>
      <c r="BC2275" s="84"/>
      <c r="BD2275" s="84"/>
      <c r="BE2275" s="86"/>
      <c r="BF2275" s="86"/>
      <c r="BG2275" s="86"/>
      <c r="BH2275" s="86"/>
      <c r="BI2275" s="86"/>
      <c r="BJ2275" s="86"/>
      <c r="BK2275" s="86"/>
      <c r="BL2275" s="86"/>
      <c r="BM2275" s="86"/>
      <c r="BN2275" s="86"/>
      <c r="BO2275" s="86"/>
      <c r="BP2275" s="86"/>
      <c r="BQ2275" s="86"/>
      <c r="BR2275" s="86"/>
      <c r="BS2275" s="86"/>
      <c r="BT2275" s="86"/>
      <c r="BU2275" s="86"/>
      <c r="BV2275" s="86"/>
      <c r="BW2275" s="86"/>
      <c r="BX2275" s="86"/>
      <c r="BY2275" s="86"/>
    </row>
    <row r="2276" spans="36:77" s="73" customFormat="1" ht="12.75" hidden="1">
      <c r="AJ2276" s="437"/>
      <c r="AK2276" s="437"/>
      <c r="AL2276" s="437"/>
      <c r="AM2276" s="437"/>
      <c r="AN2276" s="437"/>
      <c r="AO2276" s="437"/>
      <c r="AP2276" s="437"/>
      <c r="AQ2276" s="437"/>
      <c r="AR2276" s="84"/>
      <c r="AS2276" s="84"/>
      <c r="AT2276" s="84"/>
      <c r="AU2276" s="84"/>
      <c r="AV2276" s="84"/>
      <c r="AW2276" s="84"/>
      <c r="AX2276" s="84"/>
      <c r="AY2276" s="84"/>
      <c r="AZ2276" s="84"/>
      <c r="BA2276" s="84"/>
      <c r="BB2276" s="84"/>
      <c r="BC2276" s="84"/>
      <c r="BD2276" s="84"/>
      <c r="BE2276" s="86"/>
      <c r="BF2276" s="86"/>
      <c r="BG2276" s="86"/>
      <c r="BH2276" s="86"/>
      <c r="BI2276" s="86"/>
      <c r="BJ2276" s="86"/>
      <c r="BK2276" s="86"/>
      <c r="BL2276" s="86"/>
      <c r="BM2276" s="86"/>
      <c r="BN2276" s="86"/>
      <c r="BO2276" s="86"/>
      <c r="BP2276" s="86"/>
      <c r="BQ2276" s="86"/>
      <c r="BR2276" s="86"/>
      <c r="BS2276" s="86"/>
      <c r="BT2276" s="86"/>
      <c r="BU2276" s="86"/>
      <c r="BV2276" s="86"/>
      <c r="BW2276" s="86"/>
      <c r="BX2276" s="86"/>
      <c r="BY2276" s="86"/>
    </row>
    <row r="2277" spans="36:77" s="73" customFormat="1" ht="12.75" hidden="1">
      <c r="AJ2277" s="437"/>
      <c r="AK2277" s="437"/>
      <c r="AL2277" s="437"/>
      <c r="AM2277" s="437"/>
      <c r="AN2277" s="437"/>
      <c r="AO2277" s="437"/>
      <c r="AP2277" s="437"/>
      <c r="AQ2277" s="437"/>
      <c r="AR2277" s="84"/>
      <c r="AS2277" s="84"/>
      <c r="AT2277" s="84"/>
      <c r="AU2277" s="84"/>
      <c r="AV2277" s="84"/>
      <c r="AW2277" s="84"/>
      <c r="AX2277" s="84"/>
      <c r="AY2277" s="84"/>
      <c r="AZ2277" s="84"/>
      <c r="BA2277" s="84"/>
      <c r="BB2277" s="84"/>
      <c r="BC2277" s="84"/>
      <c r="BD2277" s="84"/>
      <c r="BE2277" s="86"/>
      <c r="BF2277" s="86"/>
      <c r="BG2277" s="86"/>
      <c r="BH2277" s="86"/>
      <c r="BI2277" s="86"/>
      <c r="BJ2277" s="86"/>
      <c r="BK2277" s="86"/>
      <c r="BL2277" s="86"/>
      <c r="BM2277" s="86"/>
      <c r="BN2277" s="86"/>
      <c r="BO2277" s="86"/>
      <c r="BP2277" s="86"/>
      <c r="BQ2277" s="86"/>
      <c r="BR2277" s="86"/>
      <c r="BS2277" s="86"/>
      <c r="BT2277" s="86"/>
      <c r="BU2277" s="86"/>
      <c r="BV2277" s="86"/>
      <c r="BW2277" s="86"/>
      <c r="BX2277" s="86"/>
      <c r="BY2277" s="86"/>
    </row>
    <row r="2278" spans="36:77" s="73" customFormat="1" ht="12.75" hidden="1">
      <c r="AJ2278" s="437"/>
      <c r="AK2278" s="437"/>
      <c r="AL2278" s="437"/>
      <c r="AM2278" s="437"/>
      <c r="AN2278" s="437"/>
      <c r="AO2278" s="437"/>
      <c r="AP2278" s="437"/>
      <c r="AQ2278" s="437"/>
      <c r="AR2278" s="84"/>
      <c r="AS2278" s="84"/>
      <c r="AT2278" s="84"/>
      <c r="AU2278" s="84"/>
      <c r="AV2278" s="84"/>
      <c r="AW2278" s="84"/>
      <c r="AX2278" s="84"/>
      <c r="AY2278" s="84"/>
      <c r="AZ2278" s="84"/>
      <c r="BA2278" s="84"/>
      <c r="BB2278" s="84"/>
      <c r="BC2278" s="84"/>
      <c r="BD2278" s="84"/>
      <c r="BE2278" s="86"/>
      <c r="BF2278" s="86"/>
      <c r="BG2278" s="86"/>
      <c r="BH2278" s="86"/>
      <c r="BI2278" s="86"/>
      <c r="BJ2278" s="86"/>
      <c r="BK2278" s="86"/>
      <c r="BL2278" s="86"/>
      <c r="BM2278" s="86"/>
      <c r="BN2278" s="86"/>
      <c r="BO2278" s="86"/>
      <c r="BP2278" s="86"/>
      <c r="BQ2278" s="86"/>
      <c r="BR2278" s="86"/>
      <c r="BS2278" s="86"/>
      <c r="BT2278" s="86"/>
      <c r="BU2278" s="86"/>
      <c r="BV2278" s="86"/>
      <c r="BW2278" s="86"/>
      <c r="BX2278" s="86"/>
      <c r="BY2278" s="86"/>
    </row>
    <row r="2279" spans="36:77" s="73" customFormat="1" ht="12.75" hidden="1">
      <c r="AJ2279" s="437"/>
      <c r="AK2279" s="437"/>
      <c r="AL2279" s="437"/>
      <c r="AM2279" s="437"/>
      <c r="AN2279" s="437"/>
      <c r="AO2279" s="437"/>
      <c r="AP2279" s="437"/>
      <c r="AQ2279" s="437"/>
      <c r="AR2279" s="84"/>
      <c r="AS2279" s="84"/>
      <c r="AT2279" s="84"/>
      <c r="AU2279" s="84"/>
      <c r="AV2279" s="84"/>
      <c r="AW2279" s="84"/>
      <c r="AX2279" s="84"/>
      <c r="AY2279" s="84"/>
      <c r="AZ2279" s="84"/>
      <c r="BA2279" s="84"/>
      <c r="BB2279" s="84"/>
      <c r="BC2279" s="84"/>
      <c r="BD2279" s="84"/>
      <c r="BE2279" s="86"/>
      <c r="BF2279" s="86"/>
      <c r="BG2279" s="86"/>
      <c r="BH2279" s="86"/>
      <c r="BI2279" s="86"/>
      <c r="BJ2279" s="86"/>
      <c r="BK2279" s="86"/>
      <c r="BL2279" s="86"/>
      <c r="BM2279" s="86"/>
      <c r="BN2279" s="86"/>
      <c r="BO2279" s="86"/>
      <c r="BP2279" s="86"/>
      <c r="BQ2279" s="86"/>
      <c r="BR2279" s="86"/>
      <c r="BS2279" s="86"/>
      <c r="BT2279" s="86"/>
      <c r="BU2279" s="86"/>
      <c r="BV2279" s="86"/>
      <c r="BW2279" s="86"/>
      <c r="BX2279" s="86"/>
      <c r="BY2279" s="86"/>
    </row>
    <row r="2280" spans="36:77" s="73" customFormat="1" ht="12.75" hidden="1">
      <c r="AJ2280" s="437"/>
      <c r="AK2280" s="437"/>
      <c r="AL2280" s="437"/>
      <c r="AM2280" s="437"/>
      <c r="AN2280" s="437"/>
      <c r="AO2280" s="437"/>
      <c r="AP2280" s="437"/>
      <c r="AQ2280" s="437"/>
      <c r="AR2280" s="84"/>
      <c r="AS2280" s="84"/>
      <c r="AT2280" s="84"/>
      <c r="AU2280" s="84"/>
      <c r="AV2280" s="84"/>
      <c r="AW2280" s="84"/>
      <c r="AX2280" s="84"/>
      <c r="AY2280" s="84"/>
      <c r="AZ2280" s="84"/>
      <c r="BA2280" s="84"/>
      <c r="BB2280" s="84"/>
      <c r="BC2280" s="84"/>
      <c r="BD2280" s="84"/>
      <c r="BE2280" s="86"/>
      <c r="BF2280" s="86"/>
      <c r="BG2280" s="86"/>
      <c r="BH2280" s="86"/>
      <c r="BI2280" s="86"/>
      <c r="BJ2280" s="86"/>
      <c r="BK2280" s="86"/>
      <c r="BL2280" s="86"/>
      <c r="BM2280" s="86"/>
      <c r="BN2280" s="86"/>
      <c r="BO2280" s="86"/>
      <c r="BP2280" s="86"/>
      <c r="BQ2280" s="86"/>
      <c r="BR2280" s="86"/>
      <c r="BS2280" s="86"/>
      <c r="BT2280" s="86"/>
      <c r="BU2280" s="86"/>
      <c r="BV2280" s="86"/>
      <c r="BW2280" s="86"/>
      <c r="BX2280" s="86"/>
      <c r="BY2280" s="86"/>
    </row>
    <row r="2281" spans="36:77" s="73" customFormat="1" ht="12.75" hidden="1">
      <c r="AJ2281" s="437"/>
      <c r="AK2281" s="437"/>
      <c r="AL2281" s="437"/>
      <c r="AM2281" s="437"/>
      <c r="AN2281" s="437"/>
      <c r="AO2281" s="437"/>
      <c r="AP2281" s="437"/>
      <c r="AQ2281" s="437"/>
      <c r="AR2281" s="84"/>
      <c r="AS2281" s="84"/>
      <c r="AT2281" s="84"/>
      <c r="AU2281" s="84"/>
      <c r="AV2281" s="84"/>
      <c r="AW2281" s="84"/>
      <c r="AX2281" s="84"/>
      <c r="AY2281" s="84"/>
      <c r="AZ2281" s="84"/>
      <c r="BA2281" s="84"/>
      <c r="BB2281" s="84"/>
      <c r="BC2281" s="84"/>
      <c r="BD2281" s="84"/>
      <c r="BE2281" s="86"/>
      <c r="BF2281" s="86"/>
      <c r="BG2281" s="86"/>
      <c r="BH2281" s="86"/>
      <c r="BI2281" s="86"/>
      <c r="BJ2281" s="86"/>
      <c r="BK2281" s="86"/>
      <c r="BL2281" s="86"/>
      <c r="BM2281" s="86"/>
      <c r="BN2281" s="86"/>
      <c r="BO2281" s="86"/>
      <c r="BP2281" s="86"/>
      <c r="BQ2281" s="86"/>
      <c r="BR2281" s="86"/>
      <c r="BS2281" s="86"/>
      <c r="BT2281" s="86"/>
      <c r="BU2281" s="86"/>
      <c r="BV2281" s="86"/>
      <c r="BW2281" s="86"/>
      <c r="BX2281" s="86"/>
      <c r="BY2281" s="86"/>
    </row>
    <row r="2282" spans="36:77" s="73" customFormat="1" ht="12.75" hidden="1">
      <c r="AJ2282" s="437"/>
      <c r="AK2282" s="437"/>
      <c r="AL2282" s="437"/>
      <c r="AM2282" s="437"/>
      <c r="AN2282" s="437"/>
      <c r="AO2282" s="437"/>
      <c r="AP2282" s="437"/>
      <c r="AQ2282" s="437"/>
      <c r="AR2282" s="84"/>
      <c r="AS2282" s="84"/>
      <c r="AT2282" s="84"/>
      <c r="AU2282" s="84"/>
      <c r="AV2282" s="84"/>
      <c r="AW2282" s="84"/>
      <c r="AX2282" s="84"/>
      <c r="AY2282" s="84"/>
      <c r="AZ2282" s="84"/>
      <c r="BA2282" s="84"/>
      <c r="BB2282" s="84"/>
      <c r="BC2282" s="84"/>
      <c r="BD2282" s="84"/>
      <c r="BE2282" s="86"/>
      <c r="BF2282" s="86"/>
      <c r="BG2282" s="86"/>
      <c r="BH2282" s="86"/>
      <c r="BI2282" s="86"/>
      <c r="BJ2282" s="86"/>
      <c r="BK2282" s="86"/>
      <c r="BL2282" s="86"/>
      <c r="BM2282" s="86"/>
      <c r="BN2282" s="86"/>
      <c r="BO2282" s="86"/>
      <c r="BP2282" s="86"/>
      <c r="BQ2282" s="86"/>
      <c r="BR2282" s="86"/>
      <c r="BS2282" s="86"/>
      <c r="BT2282" s="86"/>
      <c r="BU2282" s="86"/>
      <c r="BV2282" s="86"/>
      <c r="BW2282" s="86"/>
      <c r="BX2282" s="86"/>
      <c r="BY2282" s="86"/>
    </row>
    <row r="2283" spans="36:77" s="73" customFormat="1" ht="12.75" hidden="1">
      <c r="AJ2283" s="437"/>
      <c r="AK2283" s="437"/>
      <c r="AL2283" s="437"/>
      <c r="AM2283" s="437"/>
      <c r="AN2283" s="437"/>
      <c r="AO2283" s="437"/>
      <c r="AP2283" s="437"/>
      <c r="AQ2283" s="437"/>
      <c r="AR2283" s="84"/>
      <c r="AS2283" s="84"/>
      <c r="AT2283" s="84"/>
      <c r="AU2283" s="84"/>
      <c r="AV2283" s="84"/>
      <c r="AW2283" s="84"/>
      <c r="AX2283" s="84"/>
      <c r="AY2283" s="84"/>
      <c r="AZ2283" s="84"/>
      <c r="BA2283" s="84"/>
      <c r="BB2283" s="84"/>
      <c r="BC2283" s="84"/>
      <c r="BD2283" s="84"/>
      <c r="BE2283" s="86"/>
      <c r="BF2283" s="86"/>
      <c r="BG2283" s="86"/>
      <c r="BH2283" s="86"/>
      <c r="BI2283" s="86"/>
      <c r="BJ2283" s="86"/>
      <c r="BK2283" s="86"/>
      <c r="BL2283" s="86"/>
      <c r="BM2283" s="86"/>
      <c r="BN2283" s="86"/>
      <c r="BO2283" s="86"/>
      <c r="BP2283" s="86"/>
      <c r="BQ2283" s="86"/>
      <c r="BR2283" s="86"/>
      <c r="BS2283" s="86"/>
      <c r="BT2283" s="86"/>
      <c r="BU2283" s="86"/>
      <c r="BV2283" s="86"/>
      <c r="BW2283" s="86"/>
      <c r="BX2283" s="86"/>
      <c r="BY2283" s="86"/>
    </row>
    <row r="2284" spans="36:77" s="73" customFormat="1" ht="12.75" hidden="1">
      <c r="AJ2284" s="437"/>
      <c r="AK2284" s="437"/>
      <c r="AL2284" s="437"/>
      <c r="AM2284" s="437"/>
      <c r="AN2284" s="437"/>
      <c r="AO2284" s="437"/>
      <c r="AP2284" s="437"/>
      <c r="AQ2284" s="437"/>
      <c r="AR2284" s="84"/>
      <c r="AS2284" s="84"/>
      <c r="AT2284" s="84"/>
      <c r="AU2284" s="84"/>
      <c r="AV2284" s="84"/>
      <c r="AW2284" s="84"/>
      <c r="AX2284" s="84"/>
      <c r="AY2284" s="84"/>
      <c r="AZ2284" s="84"/>
      <c r="BA2284" s="84"/>
      <c r="BB2284" s="84"/>
      <c r="BC2284" s="84"/>
      <c r="BD2284" s="84"/>
      <c r="BE2284" s="86"/>
      <c r="BF2284" s="86"/>
      <c r="BG2284" s="86"/>
      <c r="BH2284" s="86"/>
      <c r="BI2284" s="86"/>
      <c r="BJ2284" s="86"/>
      <c r="BK2284" s="86"/>
      <c r="BL2284" s="86"/>
      <c r="BM2284" s="86"/>
      <c r="BN2284" s="86"/>
      <c r="BO2284" s="86"/>
      <c r="BP2284" s="86"/>
      <c r="BQ2284" s="86"/>
      <c r="BR2284" s="86"/>
      <c r="BS2284" s="86"/>
      <c r="BT2284" s="86"/>
      <c r="BU2284" s="86"/>
      <c r="BV2284" s="86"/>
      <c r="BW2284" s="86"/>
      <c r="BX2284" s="86"/>
      <c r="BY2284" s="86"/>
    </row>
    <row r="2285" spans="36:77" s="73" customFormat="1" ht="12.75" hidden="1">
      <c r="AJ2285" s="437"/>
      <c r="AK2285" s="437"/>
      <c r="AL2285" s="437"/>
      <c r="AM2285" s="437"/>
      <c r="AN2285" s="437"/>
      <c r="AO2285" s="437"/>
      <c r="AP2285" s="437"/>
      <c r="AQ2285" s="437"/>
      <c r="AR2285" s="84"/>
      <c r="AS2285" s="84"/>
      <c r="AT2285" s="84"/>
      <c r="AU2285" s="84"/>
      <c r="AV2285" s="84"/>
      <c r="AW2285" s="84"/>
      <c r="AX2285" s="84"/>
      <c r="AY2285" s="84"/>
      <c r="AZ2285" s="84"/>
      <c r="BA2285" s="84"/>
      <c r="BB2285" s="84"/>
      <c r="BC2285" s="84"/>
      <c r="BD2285" s="84"/>
      <c r="BE2285" s="86"/>
      <c r="BF2285" s="86"/>
      <c r="BG2285" s="86"/>
      <c r="BH2285" s="86"/>
      <c r="BI2285" s="86"/>
      <c r="BJ2285" s="86"/>
      <c r="BK2285" s="86"/>
      <c r="BL2285" s="86"/>
      <c r="BM2285" s="86"/>
      <c r="BN2285" s="86"/>
      <c r="BO2285" s="86"/>
      <c r="BP2285" s="86"/>
      <c r="BQ2285" s="86"/>
      <c r="BR2285" s="86"/>
      <c r="BS2285" s="86"/>
      <c r="BT2285" s="86"/>
      <c r="BU2285" s="86"/>
      <c r="BV2285" s="86"/>
      <c r="BW2285" s="86"/>
      <c r="BX2285" s="86"/>
      <c r="BY2285" s="86"/>
    </row>
    <row r="2286" spans="36:77" s="73" customFormat="1" ht="12.75" hidden="1">
      <c r="AJ2286" s="437"/>
      <c r="AK2286" s="437"/>
      <c r="AL2286" s="437"/>
      <c r="AM2286" s="437"/>
      <c r="AN2286" s="437"/>
      <c r="AO2286" s="437"/>
      <c r="AP2286" s="437"/>
      <c r="AQ2286" s="437"/>
      <c r="AR2286" s="84"/>
      <c r="AS2286" s="84"/>
      <c r="AT2286" s="84"/>
      <c r="AU2286" s="84"/>
      <c r="AV2286" s="84"/>
      <c r="AW2286" s="84"/>
      <c r="AX2286" s="84"/>
      <c r="AY2286" s="84"/>
      <c r="AZ2286" s="84"/>
      <c r="BA2286" s="84"/>
      <c r="BB2286" s="84"/>
      <c r="BC2286" s="84"/>
      <c r="BD2286" s="84"/>
      <c r="BE2286" s="86"/>
      <c r="BF2286" s="86"/>
      <c r="BG2286" s="86"/>
      <c r="BH2286" s="86"/>
      <c r="BI2286" s="86"/>
      <c r="BJ2286" s="86"/>
      <c r="BK2286" s="86"/>
      <c r="BL2286" s="86"/>
      <c r="BM2286" s="86"/>
      <c r="BN2286" s="86"/>
      <c r="BO2286" s="86"/>
      <c r="BP2286" s="86"/>
      <c r="BQ2286" s="86"/>
      <c r="BR2286" s="86"/>
      <c r="BS2286" s="86"/>
      <c r="BT2286" s="86"/>
      <c r="BU2286" s="86"/>
      <c r="BV2286" s="86"/>
      <c r="BW2286" s="86"/>
      <c r="BX2286" s="86"/>
      <c r="BY2286" s="86"/>
    </row>
    <row r="2287" spans="36:77" s="73" customFormat="1" ht="12.75" hidden="1">
      <c r="AJ2287" s="437"/>
      <c r="AK2287" s="437"/>
      <c r="AL2287" s="437"/>
      <c r="AM2287" s="437"/>
      <c r="AN2287" s="437"/>
      <c r="AO2287" s="437"/>
      <c r="AP2287" s="437"/>
      <c r="AQ2287" s="437"/>
      <c r="AR2287" s="84"/>
      <c r="AS2287" s="84"/>
      <c r="AT2287" s="84"/>
      <c r="AU2287" s="84"/>
      <c r="AV2287" s="84"/>
      <c r="AW2287" s="84"/>
      <c r="AX2287" s="84"/>
      <c r="AY2287" s="84"/>
      <c r="AZ2287" s="84"/>
      <c r="BA2287" s="84"/>
      <c r="BB2287" s="84"/>
      <c r="BC2287" s="84"/>
      <c r="BD2287" s="84"/>
      <c r="BE2287" s="86"/>
      <c r="BF2287" s="86"/>
      <c r="BG2287" s="86"/>
      <c r="BH2287" s="86"/>
      <c r="BI2287" s="86"/>
      <c r="BJ2287" s="86"/>
      <c r="BK2287" s="86"/>
      <c r="BL2287" s="86"/>
      <c r="BM2287" s="86"/>
      <c r="BN2287" s="86"/>
      <c r="BO2287" s="86"/>
      <c r="BP2287" s="86"/>
      <c r="BQ2287" s="86"/>
      <c r="BR2287" s="86"/>
      <c r="BS2287" s="86"/>
      <c r="BT2287" s="86"/>
      <c r="BU2287" s="86"/>
      <c r="BV2287" s="86"/>
      <c r="BW2287" s="86"/>
      <c r="BX2287" s="86"/>
      <c r="BY2287" s="86"/>
    </row>
    <row r="2288" spans="36:77" s="73" customFormat="1" ht="12.75" hidden="1">
      <c r="AJ2288" s="437"/>
      <c r="AK2288" s="437"/>
      <c r="AL2288" s="437"/>
      <c r="AM2288" s="437"/>
      <c r="AN2288" s="437"/>
      <c r="AO2288" s="437"/>
      <c r="AP2288" s="437"/>
      <c r="AQ2288" s="437"/>
      <c r="AR2288" s="84"/>
      <c r="AS2288" s="84"/>
      <c r="AT2288" s="84"/>
      <c r="AU2288" s="84"/>
      <c r="AV2288" s="84"/>
      <c r="AW2288" s="84"/>
      <c r="AX2288" s="84"/>
      <c r="AY2288" s="84"/>
      <c r="AZ2288" s="84"/>
      <c r="BA2288" s="84"/>
      <c r="BB2288" s="84"/>
      <c r="BC2288" s="84"/>
      <c r="BD2288" s="84"/>
      <c r="BE2288" s="86"/>
      <c r="BF2288" s="86"/>
      <c r="BG2288" s="86"/>
      <c r="BH2288" s="86"/>
      <c r="BI2288" s="86"/>
      <c r="BJ2288" s="86"/>
      <c r="BK2288" s="86"/>
      <c r="BL2288" s="86"/>
      <c r="BM2288" s="86"/>
      <c r="BN2288" s="86"/>
      <c r="BO2288" s="86"/>
      <c r="BP2288" s="86"/>
      <c r="BQ2288" s="86"/>
      <c r="BR2288" s="86"/>
      <c r="BS2288" s="86"/>
      <c r="BT2288" s="86"/>
      <c r="BU2288" s="86"/>
      <c r="BV2288" s="86"/>
      <c r="BW2288" s="86"/>
      <c r="BX2288" s="86"/>
      <c r="BY2288" s="86"/>
    </row>
    <row r="2289" spans="36:77" s="73" customFormat="1" ht="12.75" hidden="1">
      <c r="AJ2289" s="437"/>
      <c r="AK2289" s="437"/>
      <c r="AL2289" s="437"/>
      <c r="AM2289" s="437"/>
      <c r="AN2289" s="437"/>
      <c r="AO2289" s="437"/>
      <c r="AP2289" s="437"/>
      <c r="AQ2289" s="437"/>
      <c r="AR2289" s="84"/>
      <c r="AS2289" s="84"/>
      <c r="AT2289" s="84"/>
      <c r="AU2289" s="84"/>
      <c r="AV2289" s="84"/>
      <c r="AW2289" s="84"/>
      <c r="AX2289" s="84"/>
      <c r="AY2289" s="84"/>
      <c r="AZ2289" s="84"/>
      <c r="BA2289" s="84"/>
      <c r="BB2289" s="84"/>
      <c r="BC2289" s="84"/>
      <c r="BD2289" s="84"/>
      <c r="BE2289" s="86"/>
      <c r="BF2289" s="86"/>
      <c r="BG2289" s="86"/>
      <c r="BH2289" s="86"/>
      <c r="BI2289" s="86"/>
      <c r="BJ2289" s="86"/>
      <c r="BK2289" s="86"/>
      <c r="BL2289" s="86"/>
      <c r="BM2289" s="86"/>
      <c r="BN2289" s="86"/>
      <c r="BO2289" s="86"/>
      <c r="BP2289" s="86"/>
      <c r="BQ2289" s="86"/>
      <c r="BR2289" s="86"/>
      <c r="BS2289" s="86"/>
      <c r="BT2289" s="86"/>
      <c r="BU2289" s="86"/>
      <c r="BV2289" s="86"/>
      <c r="BW2289" s="86"/>
      <c r="BX2289" s="86"/>
      <c r="BY2289" s="86"/>
    </row>
    <row r="2290" spans="36:77" s="73" customFormat="1" ht="12.75" hidden="1">
      <c r="AJ2290" s="437"/>
      <c r="AK2290" s="437"/>
      <c r="AL2290" s="437"/>
      <c r="AM2290" s="437"/>
      <c r="AN2290" s="437"/>
      <c r="AO2290" s="437"/>
      <c r="AP2290" s="437"/>
      <c r="AQ2290" s="437"/>
      <c r="AR2290" s="84"/>
      <c r="AS2290" s="84"/>
      <c r="AT2290" s="84"/>
      <c r="AU2290" s="84"/>
      <c r="AV2290" s="84"/>
      <c r="AW2290" s="84"/>
      <c r="AX2290" s="84"/>
      <c r="AY2290" s="84"/>
      <c r="AZ2290" s="84"/>
      <c r="BA2290" s="84"/>
      <c r="BB2290" s="84"/>
      <c r="BC2290" s="84"/>
      <c r="BD2290" s="84"/>
      <c r="BE2290" s="86"/>
      <c r="BF2290" s="86"/>
      <c r="BG2290" s="86"/>
      <c r="BH2290" s="86"/>
      <c r="BI2290" s="86"/>
      <c r="BJ2290" s="86"/>
      <c r="BK2290" s="86"/>
      <c r="BL2290" s="86"/>
      <c r="BM2290" s="86"/>
      <c r="BN2290" s="86"/>
      <c r="BO2290" s="86"/>
      <c r="BP2290" s="86"/>
      <c r="BQ2290" s="86"/>
      <c r="BR2290" s="86"/>
      <c r="BS2290" s="86"/>
      <c r="BT2290" s="86"/>
      <c r="BU2290" s="86"/>
      <c r="BV2290" s="86"/>
      <c r="BW2290" s="86"/>
      <c r="BX2290" s="86"/>
      <c r="BY2290" s="86"/>
    </row>
    <row r="2291" spans="36:77" s="73" customFormat="1" ht="12.75" hidden="1">
      <c r="AJ2291" s="437"/>
      <c r="AK2291" s="437"/>
      <c r="AL2291" s="437"/>
      <c r="AM2291" s="437"/>
      <c r="AN2291" s="437"/>
      <c r="AO2291" s="437"/>
      <c r="AP2291" s="437"/>
      <c r="AQ2291" s="437"/>
      <c r="AR2291" s="84"/>
      <c r="AS2291" s="84"/>
      <c r="AT2291" s="84"/>
      <c r="AU2291" s="84"/>
      <c r="AV2291" s="84"/>
      <c r="AW2291" s="84"/>
      <c r="AX2291" s="84"/>
      <c r="AY2291" s="84"/>
      <c r="AZ2291" s="84"/>
      <c r="BA2291" s="84"/>
      <c r="BB2291" s="84"/>
      <c r="BC2291" s="84"/>
      <c r="BD2291" s="84"/>
      <c r="BE2291" s="86"/>
      <c r="BF2291" s="86"/>
      <c r="BG2291" s="86"/>
      <c r="BH2291" s="86"/>
      <c r="BI2291" s="86"/>
      <c r="BJ2291" s="86"/>
      <c r="BK2291" s="86"/>
      <c r="BL2291" s="86"/>
      <c r="BM2291" s="86"/>
      <c r="BN2291" s="86"/>
      <c r="BO2291" s="86"/>
      <c r="BP2291" s="86"/>
      <c r="BQ2291" s="86"/>
      <c r="BR2291" s="86"/>
      <c r="BS2291" s="86"/>
      <c r="BT2291" s="86"/>
      <c r="BU2291" s="86"/>
      <c r="BV2291" s="86"/>
      <c r="BW2291" s="86"/>
      <c r="BX2291" s="86"/>
      <c r="BY2291" s="86"/>
    </row>
    <row r="2292" spans="36:77" s="73" customFormat="1" ht="12.75" hidden="1">
      <c r="AJ2292" s="437"/>
      <c r="AK2292" s="437"/>
      <c r="AL2292" s="437"/>
      <c r="AM2292" s="437"/>
      <c r="AN2292" s="437"/>
      <c r="AO2292" s="437"/>
      <c r="AP2292" s="437"/>
      <c r="AQ2292" s="437"/>
      <c r="AR2292" s="84"/>
      <c r="AS2292" s="84"/>
      <c r="AT2292" s="84"/>
      <c r="AU2292" s="84"/>
      <c r="AV2292" s="84"/>
      <c r="AW2292" s="84"/>
      <c r="AX2292" s="84"/>
      <c r="AY2292" s="84"/>
      <c r="AZ2292" s="84"/>
      <c r="BA2292" s="84"/>
      <c r="BB2292" s="84"/>
      <c r="BC2292" s="84"/>
      <c r="BD2292" s="84"/>
      <c r="BE2292" s="86"/>
      <c r="BF2292" s="86"/>
      <c r="BG2292" s="86"/>
      <c r="BH2292" s="86"/>
      <c r="BI2292" s="86"/>
      <c r="BJ2292" s="86"/>
      <c r="BK2292" s="86"/>
      <c r="BL2292" s="86"/>
      <c r="BM2292" s="86"/>
      <c r="BN2292" s="86"/>
      <c r="BO2292" s="86"/>
      <c r="BP2292" s="86"/>
      <c r="BQ2292" s="86"/>
      <c r="BR2292" s="86"/>
      <c r="BS2292" s="86"/>
      <c r="BT2292" s="86"/>
      <c r="BU2292" s="86"/>
      <c r="BV2292" s="86"/>
      <c r="BW2292" s="86"/>
      <c r="BX2292" s="86"/>
      <c r="BY2292" s="86"/>
    </row>
    <row r="2293" spans="36:77" s="73" customFormat="1" ht="12.75" hidden="1">
      <c r="AJ2293" s="437"/>
      <c r="AK2293" s="437"/>
      <c r="AL2293" s="437"/>
      <c r="AM2293" s="437"/>
      <c r="AN2293" s="437"/>
      <c r="AO2293" s="437"/>
      <c r="AP2293" s="437"/>
      <c r="AQ2293" s="437"/>
      <c r="AR2293" s="84"/>
      <c r="AS2293" s="84"/>
      <c r="AT2293" s="84"/>
      <c r="AU2293" s="84"/>
      <c r="AV2293" s="84"/>
      <c r="AW2293" s="84"/>
      <c r="AX2293" s="84"/>
      <c r="AY2293" s="84"/>
      <c r="AZ2293" s="84"/>
      <c r="BA2293" s="84"/>
      <c r="BB2293" s="84"/>
      <c r="BC2293" s="84"/>
      <c r="BD2293" s="84"/>
      <c r="BE2293" s="86"/>
      <c r="BF2293" s="86"/>
      <c r="BG2293" s="86"/>
      <c r="BH2293" s="86"/>
      <c r="BI2293" s="86"/>
      <c r="BJ2293" s="86"/>
      <c r="BK2293" s="86"/>
      <c r="BL2293" s="86"/>
      <c r="BM2293" s="86"/>
      <c r="BN2293" s="86"/>
      <c r="BO2293" s="86"/>
      <c r="BP2293" s="86"/>
      <c r="BQ2293" s="86"/>
      <c r="BR2293" s="86"/>
      <c r="BS2293" s="86"/>
      <c r="BT2293" s="86"/>
      <c r="BU2293" s="86"/>
      <c r="BV2293" s="86"/>
      <c r="BW2293" s="86"/>
      <c r="BX2293" s="86"/>
      <c r="BY2293" s="86"/>
    </row>
    <row r="2294" spans="36:77" s="73" customFormat="1" ht="12.75" hidden="1">
      <c r="AJ2294" s="437"/>
      <c r="AK2294" s="437"/>
      <c r="AL2294" s="437"/>
      <c r="AM2294" s="437"/>
      <c r="AN2294" s="437"/>
      <c r="AO2294" s="437"/>
      <c r="AP2294" s="437"/>
      <c r="AQ2294" s="437"/>
      <c r="AR2294" s="84"/>
      <c r="AS2294" s="84"/>
      <c r="AT2294" s="84"/>
      <c r="AU2294" s="84"/>
      <c r="AV2294" s="84"/>
      <c r="AW2294" s="84"/>
      <c r="AX2294" s="84"/>
      <c r="AY2294" s="84"/>
      <c r="AZ2294" s="84"/>
      <c r="BA2294" s="84"/>
      <c r="BB2294" s="84"/>
      <c r="BC2294" s="84"/>
      <c r="BD2294" s="84"/>
      <c r="BE2294" s="86"/>
      <c r="BF2294" s="86"/>
      <c r="BG2294" s="86"/>
      <c r="BH2294" s="86"/>
      <c r="BI2294" s="86"/>
      <c r="BJ2294" s="86"/>
      <c r="BK2294" s="86"/>
      <c r="BL2294" s="86"/>
      <c r="BM2294" s="86"/>
      <c r="BN2294" s="86"/>
      <c r="BO2294" s="86"/>
      <c r="BP2294" s="86"/>
      <c r="BQ2294" s="86"/>
      <c r="BR2294" s="86"/>
      <c r="BS2294" s="86"/>
      <c r="BT2294" s="86"/>
      <c r="BU2294" s="86"/>
      <c r="BV2294" s="86"/>
      <c r="BW2294" s="86"/>
      <c r="BX2294" s="86"/>
      <c r="BY2294" s="86"/>
    </row>
    <row r="2295" spans="36:77" s="73" customFormat="1" ht="12.75" hidden="1">
      <c r="AJ2295" s="437"/>
      <c r="AK2295" s="437"/>
      <c r="AL2295" s="437"/>
      <c r="AM2295" s="437"/>
      <c r="AN2295" s="437"/>
      <c r="AO2295" s="437"/>
      <c r="AP2295" s="437"/>
      <c r="AQ2295" s="437"/>
      <c r="AR2295" s="84"/>
      <c r="AS2295" s="84"/>
      <c r="AT2295" s="84"/>
      <c r="AU2295" s="84"/>
      <c r="AV2295" s="84"/>
      <c r="AW2295" s="84"/>
      <c r="AX2295" s="84"/>
      <c r="AY2295" s="84"/>
      <c r="AZ2295" s="84"/>
      <c r="BA2295" s="84"/>
      <c r="BB2295" s="84"/>
      <c r="BC2295" s="84"/>
      <c r="BD2295" s="84"/>
      <c r="BE2295" s="86"/>
      <c r="BF2295" s="86"/>
      <c r="BG2295" s="86"/>
      <c r="BH2295" s="86"/>
      <c r="BI2295" s="86"/>
      <c r="BJ2295" s="86"/>
      <c r="BK2295" s="86"/>
      <c r="BL2295" s="86"/>
      <c r="BM2295" s="86"/>
      <c r="BN2295" s="86"/>
      <c r="BO2295" s="86"/>
      <c r="BP2295" s="86"/>
      <c r="BQ2295" s="86"/>
      <c r="BR2295" s="86"/>
      <c r="BS2295" s="86"/>
      <c r="BT2295" s="86"/>
      <c r="BU2295" s="86"/>
      <c r="BV2295" s="86"/>
      <c r="BW2295" s="86"/>
      <c r="BX2295" s="86"/>
      <c r="BY2295" s="86"/>
    </row>
    <row r="2296" spans="36:77" s="73" customFormat="1" ht="12.75" hidden="1">
      <c r="AJ2296" s="437"/>
      <c r="AK2296" s="437"/>
      <c r="AL2296" s="437"/>
      <c r="AM2296" s="437"/>
      <c r="AN2296" s="437"/>
      <c r="AO2296" s="437"/>
      <c r="AP2296" s="437"/>
      <c r="AQ2296" s="437"/>
      <c r="AR2296" s="84"/>
      <c r="AS2296" s="84"/>
      <c r="AT2296" s="84"/>
      <c r="AU2296" s="84"/>
      <c r="AV2296" s="84"/>
      <c r="AW2296" s="84"/>
      <c r="AX2296" s="84"/>
      <c r="AY2296" s="84"/>
      <c r="AZ2296" s="84"/>
      <c r="BA2296" s="84"/>
      <c r="BB2296" s="84"/>
      <c r="BC2296" s="84"/>
      <c r="BD2296" s="84"/>
      <c r="BE2296" s="86"/>
      <c r="BF2296" s="86"/>
      <c r="BG2296" s="86"/>
      <c r="BH2296" s="86"/>
      <c r="BI2296" s="86"/>
      <c r="BJ2296" s="86"/>
      <c r="BK2296" s="86"/>
      <c r="BL2296" s="86"/>
      <c r="BM2296" s="86"/>
      <c r="BN2296" s="86"/>
      <c r="BO2296" s="86"/>
      <c r="BP2296" s="86"/>
      <c r="BQ2296" s="86"/>
      <c r="BR2296" s="86"/>
      <c r="BS2296" s="86"/>
      <c r="BT2296" s="86"/>
      <c r="BU2296" s="86"/>
      <c r="BV2296" s="86"/>
      <c r="BW2296" s="86"/>
      <c r="BX2296" s="86"/>
      <c r="BY2296" s="86"/>
    </row>
    <row r="2297" spans="36:77" s="73" customFormat="1" ht="12.75" hidden="1">
      <c r="AJ2297" s="437"/>
      <c r="AK2297" s="437"/>
      <c r="AL2297" s="437"/>
      <c r="AM2297" s="437"/>
      <c r="AN2297" s="437"/>
      <c r="AO2297" s="437"/>
      <c r="AP2297" s="437"/>
      <c r="AQ2297" s="437"/>
      <c r="AR2297" s="84"/>
      <c r="AS2297" s="84"/>
      <c r="AT2297" s="84"/>
      <c r="AU2297" s="84"/>
      <c r="AV2297" s="84"/>
      <c r="AW2297" s="84"/>
      <c r="AX2297" s="84"/>
      <c r="AY2297" s="84"/>
      <c r="AZ2297" s="84"/>
      <c r="BA2297" s="84"/>
      <c r="BB2297" s="84"/>
      <c r="BC2297" s="84"/>
      <c r="BD2297" s="84"/>
      <c r="BE2297" s="86"/>
      <c r="BF2297" s="86"/>
      <c r="BG2297" s="86"/>
      <c r="BH2297" s="86"/>
      <c r="BI2297" s="86"/>
      <c r="BJ2297" s="86"/>
      <c r="BK2297" s="86"/>
      <c r="BL2297" s="86"/>
      <c r="BM2297" s="86"/>
      <c r="BN2297" s="86"/>
      <c r="BO2297" s="86"/>
      <c r="BP2297" s="86"/>
      <c r="BQ2297" s="86"/>
      <c r="BR2297" s="86"/>
      <c r="BS2297" s="86"/>
      <c r="BT2297" s="86"/>
      <c r="BU2297" s="86"/>
      <c r="BV2297" s="86"/>
      <c r="BW2297" s="86"/>
      <c r="BX2297" s="86"/>
      <c r="BY2297" s="86"/>
    </row>
    <row r="2298" spans="36:77" s="73" customFormat="1" ht="12.75" hidden="1">
      <c r="AJ2298" s="437"/>
      <c r="AK2298" s="437"/>
      <c r="AL2298" s="437"/>
      <c r="AM2298" s="437"/>
      <c r="AN2298" s="437"/>
      <c r="AO2298" s="437"/>
      <c r="AP2298" s="437"/>
      <c r="AQ2298" s="437"/>
      <c r="AR2298" s="84"/>
      <c r="AS2298" s="84"/>
      <c r="AT2298" s="84"/>
      <c r="AU2298" s="84"/>
      <c r="AV2298" s="84"/>
      <c r="AW2298" s="84"/>
      <c r="AX2298" s="84"/>
      <c r="AY2298" s="84"/>
      <c r="AZ2298" s="84"/>
      <c r="BA2298" s="84"/>
      <c r="BB2298" s="84"/>
      <c r="BC2298" s="84"/>
      <c r="BD2298" s="84"/>
      <c r="BE2298" s="86"/>
      <c r="BF2298" s="86"/>
      <c r="BG2298" s="86"/>
      <c r="BH2298" s="86"/>
      <c r="BI2298" s="86"/>
      <c r="BJ2298" s="86"/>
      <c r="BK2298" s="86"/>
      <c r="BL2298" s="86"/>
      <c r="BM2298" s="86"/>
      <c r="BN2298" s="86"/>
      <c r="BO2298" s="86"/>
      <c r="BP2298" s="86"/>
      <c r="BQ2298" s="86"/>
      <c r="BR2298" s="86"/>
      <c r="BS2298" s="86"/>
      <c r="BT2298" s="86"/>
      <c r="BU2298" s="86"/>
      <c r="BV2298" s="86"/>
      <c r="BW2298" s="86"/>
      <c r="BX2298" s="86"/>
      <c r="BY2298" s="86"/>
    </row>
    <row r="2299" spans="36:77" s="73" customFormat="1" ht="12.75" hidden="1">
      <c r="AJ2299" s="437"/>
      <c r="AK2299" s="437"/>
      <c r="AL2299" s="437"/>
      <c r="AM2299" s="437"/>
      <c r="AN2299" s="437"/>
      <c r="AO2299" s="437"/>
      <c r="AP2299" s="437"/>
      <c r="AQ2299" s="437"/>
      <c r="AR2299" s="84"/>
      <c r="AS2299" s="84"/>
      <c r="AT2299" s="84"/>
      <c r="AU2299" s="84"/>
      <c r="AV2299" s="84"/>
      <c r="AW2299" s="84"/>
      <c r="AX2299" s="84"/>
      <c r="AY2299" s="84"/>
      <c r="AZ2299" s="84"/>
      <c r="BA2299" s="84"/>
      <c r="BB2299" s="84"/>
      <c r="BC2299" s="84"/>
      <c r="BD2299" s="84"/>
      <c r="BE2299" s="86"/>
      <c r="BF2299" s="86"/>
      <c r="BG2299" s="86"/>
      <c r="BH2299" s="86"/>
      <c r="BI2299" s="86"/>
      <c r="BJ2299" s="86"/>
      <c r="BK2299" s="86"/>
      <c r="BL2299" s="86"/>
      <c r="BM2299" s="86"/>
      <c r="BN2299" s="86"/>
      <c r="BO2299" s="86"/>
      <c r="BP2299" s="86"/>
      <c r="BQ2299" s="86"/>
      <c r="BR2299" s="86"/>
      <c r="BS2299" s="86"/>
      <c r="BT2299" s="86"/>
      <c r="BU2299" s="86"/>
      <c r="BV2299" s="86"/>
      <c r="BW2299" s="86"/>
      <c r="BX2299" s="86"/>
      <c r="BY2299" s="86"/>
    </row>
    <row r="2300" spans="36:77" s="73" customFormat="1" ht="12.75" hidden="1">
      <c r="AJ2300" s="437"/>
      <c r="AK2300" s="437"/>
      <c r="AL2300" s="437"/>
      <c r="AM2300" s="437"/>
      <c r="AN2300" s="437"/>
      <c r="AO2300" s="437"/>
      <c r="AP2300" s="437"/>
      <c r="AQ2300" s="437"/>
      <c r="AR2300" s="84"/>
      <c r="AS2300" s="84"/>
      <c r="AT2300" s="84"/>
      <c r="AU2300" s="84"/>
      <c r="AV2300" s="84"/>
      <c r="AW2300" s="84"/>
      <c r="AX2300" s="84"/>
      <c r="AY2300" s="84"/>
      <c r="AZ2300" s="84"/>
      <c r="BA2300" s="84"/>
      <c r="BB2300" s="84"/>
      <c r="BC2300" s="84"/>
      <c r="BD2300" s="84"/>
      <c r="BE2300" s="86"/>
      <c r="BF2300" s="86"/>
      <c r="BG2300" s="86"/>
      <c r="BH2300" s="86"/>
      <c r="BI2300" s="86"/>
      <c r="BJ2300" s="86"/>
      <c r="BK2300" s="86"/>
      <c r="BL2300" s="86"/>
      <c r="BM2300" s="86"/>
      <c r="BN2300" s="86"/>
      <c r="BO2300" s="86"/>
      <c r="BP2300" s="86"/>
      <c r="BQ2300" s="86"/>
      <c r="BR2300" s="86"/>
      <c r="BS2300" s="86"/>
      <c r="BT2300" s="86"/>
      <c r="BU2300" s="86"/>
      <c r="BV2300" s="86"/>
      <c r="BW2300" s="86"/>
      <c r="BX2300" s="86"/>
      <c r="BY2300" s="86"/>
    </row>
    <row r="2301" spans="36:77" s="73" customFormat="1" ht="12.75" hidden="1">
      <c r="AJ2301" s="437"/>
      <c r="AK2301" s="437"/>
      <c r="AL2301" s="437"/>
      <c r="AM2301" s="437"/>
      <c r="AN2301" s="437"/>
      <c r="AO2301" s="437"/>
      <c r="AP2301" s="437"/>
      <c r="AQ2301" s="437"/>
      <c r="AR2301" s="84"/>
      <c r="AS2301" s="84"/>
      <c r="AT2301" s="84"/>
      <c r="AU2301" s="84"/>
      <c r="AV2301" s="84"/>
      <c r="AW2301" s="84"/>
      <c r="AX2301" s="84"/>
      <c r="AY2301" s="84"/>
      <c r="AZ2301" s="84"/>
      <c r="BA2301" s="84"/>
      <c r="BB2301" s="84"/>
      <c r="BC2301" s="84"/>
      <c r="BD2301" s="84"/>
      <c r="BE2301" s="86"/>
      <c r="BF2301" s="86"/>
      <c r="BG2301" s="86"/>
      <c r="BH2301" s="86"/>
      <c r="BI2301" s="86"/>
      <c r="BJ2301" s="86"/>
      <c r="BK2301" s="86"/>
      <c r="BL2301" s="86"/>
      <c r="BM2301" s="86"/>
      <c r="BN2301" s="86"/>
      <c r="BO2301" s="86"/>
      <c r="BP2301" s="86"/>
      <c r="BQ2301" s="86"/>
      <c r="BR2301" s="86"/>
      <c r="BS2301" s="86"/>
      <c r="BT2301" s="86"/>
      <c r="BU2301" s="86"/>
      <c r="BV2301" s="86"/>
      <c r="BW2301" s="86"/>
      <c r="BX2301" s="86"/>
      <c r="BY2301" s="86"/>
    </row>
    <row r="2302" spans="36:77" s="73" customFormat="1" ht="12.75" hidden="1">
      <c r="AJ2302" s="437"/>
      <c r="AK2302" s="437"/>
      <c r="AL2302" s="437"/>
      <c r="AM2302" s="437"/>
      <c r="AN2302" s="437"/>
      <c r="AO2302" s="437"/>
      <c r="AP2302" s="437"/>
      <c r="AQ2302" s="437"/>
      <c r="AR2302" s="84"/>
      <c r="AS2302" s="84"/>
      <c r="AT2302" s="84"/>
      <c r="AU2302" s="84"/>
      <c r="AV2302" s="84"/>
      <c r="AW2302" s="84"/>
      <c r="AX2302" s="84"/>
      <c r="AY2302" s="84"/>
      <c r="AZ2302" s="84"/>
      <c r="BA2302" s="84"/>
      <c r="BB2302" s="84"/>
      <c r="BC2302" s="84"/>
      <c r="BD2302" s="84"/>
      <c r="BE2302" s="86"/>
      <c r="BF2302" s="86"/>
      <c r="BG2302" s="86"/>
      <c r="BH2302" s="86"/>
      <c r="BI2302" s="86"/>
      <c r="BJ2302" s="86"/>
      <c r="BK2302" s="86"/>
      <c r="BL2302" s="86"/>
      <c r="BM2302" s="86"/>
      <c r="BN2302" s="86"/>
      <c r="BO2302" s="86"/>
      <c r="BP2302" s="86"/>
      <c r="BQ2302" s="86"/>
      <c r="BR2302" s="86"/>
      <c r="BS2302" s="86"/>
      <c r="BT2302" s="86"/>
      <c r="BU2302" s="86"/>
      <c r="BV2302" s="86"/>
      <c r="BW2302" s="86"/>
      <c r="BX2302" s="86"/>
      <c r="BY2302" s="86"/>
    </row>
    <row r="2303" spans="36:77" s="73" customFormat="1" ht="12.75" hidden="1">
      <c r="AJ2303" s="437"/>
      <c r="AK2303" s="437"/>
      <c r="AL2303" s="437"/>
      <c r="AM2303" s="437"/>
      <c r="AN2303" s="437"/>
      <c r="AO2303" s="437"/>
      <c r="AP2303" s="437"/>
      <c r="AQ2303" s="437"/>
      <c r="AR2303" s="84"/>
      <c r="AS2303" s="84"/>
      <c r="AT2303" s="84"/>
      <c r="AU2303" s="84"/>
      <c r="AV2303" s="84"/>
      <c r="AW2303" s="84"/>
      <c r="AX2303" s="84"/>
      <c r="AY2303" s="84"/>
      <c r="AZ2303" s="84"/>
      <c r="BA2303" s="84"/>
      <c r="BB2303" s="84"/>
      <c r="BC2303" s="84"/>
      <c r="BD2303" s="84"/>
      <c r="BE2303" s="86"/>
      <c r="BF2303" s="86"/>
      <c r="BG2303" s="86"/>
      <c r="BH2303" s="86"/>
      <c r="BI2303" s="86"/>
      <c r="BJ2303" s="86"/>
      <c r="BK2303" s="86"/>
      <c r="BL2303" s="86"/>
      <c r="BM2303" s="86"/>
      <c r="BN2303" s="86"/>
      <c r="BO2303" s="86"/>
      <c r="BP2303" s="86"/>
      <c r="BQ2303" s="86"/>
      <c r="BR2303" s="86"/>
      <c r="BS2303" s="86"/>
      <c r="BT2303" s="86"/>
      <c r="BU2303" s="86"/>
      <c r="BV2303" s="86"/>
      <c r="BW2303" s="86"/>
      <c r="BX2303" s="86"/>
      <c r="BY2303" s="86"/>
    </row>
    <row r="2304" spans="36:77" s="73" customFormat="1" ht="12.75" hidden="1">
      <c r="AJ2304" s="437"/>
      <c r="AK2304" s="437"/>
      <c r="AL2304" s="437"/>
      <c r="AM2304" s="437"/>
      <c r="AN2304" s="437"/>
      <c r="AO2304" s="437"/>
      <c r="AP2304" s="437"/>
      <c r="AQ2304" s="437"/>
      <c r="AR2304" s="84"/>
      <c r="AS2304" s="84"/>
      <c r="AT2304" s="84"/>
      <c r="AU2304" s="84"/>
      <c r="AV2304" s="84"/>
      <c r="AW2304" s="84"/>
      <c r="AX2304" s="84"/>
      <c r="AY2304" s="84"/>
      <c r="AZ2304" s="84"/>
      <c r="BA2304" s="84"/>
      <c r="BB2304" s="84"/>
      <c r="BC2304" s="84"/>
      <c r="BD2304" s="84"/>
      <c r="BE2304" s="86"/>
      <c r="BF2304" s="86"/>
      <c r="BG2304" s="86"/>
      <c r="BH2304" s="86"/>
      <c r="BI2304" s="86"/>
      <c r="BJ2304" s="86"/>
      <c r="BK2304" s="86"/>
      <c r="BL2304" s="86"/>
      <c r="BM2304" s="86"/>
      <c r="BN2304" s="86"/>
      <c r="BO2304" s="86"/>
      <c r="BP2304" s="86"/>
      <c r="BQ2304" s="86"/>
      <c r="BR2304" s="86"/>
      <c r="BS2304" s="86"/>
      <c r="BT2304" s="86"/>
      <c r="BU2304" s="86"/>
      <c r="BV2304" s="86"/>
      <c r="BW2304" s="86"/>
      <c r="BX2304" s="86"/>
      <c r="BY2304" s="86"/>
    </row>
    <row r="2305" spans="36:77" s="73" customFormat="1" ht="12.75" hidden="1">
      <c r="AJ2305" s="437"/>
      <c r="AK2305" s="437"/>
      <c r="AL2305" s="437"/>
      <c r="AM2305" s="437"/>
      <c r="AN2305" s="437"/>
      <c r="AO2305" s="437"/>
      <c r="AP2305" s="437"/>
      <c r="AQ2305" s="437"/>
      <c r="AR2305" s="84"/>
      <c r="AS2305" s="84"/>
      <c r="AT2305" s="84"/>
      <c r="AU2305" s="84"/>
      <c r="AV2305" s="84"/>
      <c r="AW2305" s="84"/>
      <c r="AX2305" s="84"/>
      <c r="AY2305" s="84"/>
      <c r="AZ2305" s="84"/>
      <c r="BA2305" s="84"/>
      <c r="BB2305" s="84"/>
      <c r="BC2305" s="84"/>
      <c r="BD2305" s="84"/>
      <c r="BE2305" s="86"/>
      <c r="BF2305" s="86"/>
      <c r="BG2305" s="86"/>
      <c r="BH2305" s="86"/>
      <c r="BI2305" s="86"/>
      <c r="BJ2305" s="86"/>
      <c r="BK2305" s="86"/>
      <c r="BL2305" s="86"/>
      <c r="BM2305" s="86"/>
      <c r="BN2305" s="86"/>
      <c r="BO2305" s="86"/>
      <c r="BP2305" s="86"/>
      <c r="BQ2305" s="86"/>
      <c r="BR2305" s="86"/>
      <c r="BS2305" s="86"/>
      <c r="BT2305" s="86"/>
      <c r="BU2305" s="86"/>
      <c r="BV2305" s="86"/>
      <c r="BW2305" s="86"/>
      <c r="BX2305" s="86"/>
      <c r="BY2305" s="86"/>
    </row>
    <row r="2306" spans="36:77" s="73" customFormat="1" ht="12.75" hidden="1">
      <c r="AJ2306" s="437"/>
      <c r="AK2306" s="437"/>
      <c r="AL2306" s="437"/>
      <c r="AM2306" s="437"/>
      <c r="AN2306" s="437"/>
      <c r="AO2306" s="437"/>
      <c r="AP2306" s="437"/>
      <c r="AQ2306" s="437"/>
      <c r="AR2306" s="84"/>
      <c r="AS2306" s="84"/>
      <c r="AT2306" s="84"/>
      <c r="AU2306" s="84"/>
      <c r="AV2306" s="84"/>
      <c r="AW2306" s="84"/>
      <c r="AX2306" s="84"/>
      <c r="AY2306" s="84"/>
      <c r="AZ2306" s="84"/>
      <c r="BA2306" s="84"/>
      <c r="BB2306" s="84"/>
      <c r="BC2306" s="84"/>
      <c r="BD2306" s="84"/>
      <c r="BE2306" s="86"/>
      <c r="BF2306" s="86"/>
      <c r="BG2306" s="86"/>
      <c r="BH2306" s="86"/>
      <c r="BI2306" s="86"/>
      <c r="BJ2306" s="86"/>
      <c r="BK2306" s="86"/>
      <c r="BL2306" s="86"/>
      <c r="BM2306" s="86"/>
      <c r="BN2306" s="86"/>
      <c r="BO2306" s="86"/>
      <c r="BP2306" s="86"/>
      <c r="BQ2306" s="86"/>
      <c r="BR2306" s="86"/>
      <c r="BS2306" s="86"/>
      <c r="BT2306" s="86"/>
      <c r="BU2306" s="86"/>
      <c r="BV2306" s="86"/>
      <c r="BW2306" s="86"/>
      <c r="BX2306" s="86"/>
      <c r="BY2306" s="86"/>
    </row>
    <row r="2307" spans="36:77" s="73" customFormat="1" ht="12.75" hidden="1">
      <c r="AJ2307" s="437"/>
      <c r="AK2307" s="437"/>
      <c r="AL2307" s="437"/>
      <c r="AM2307" s="437"/>
      <c r="AN2307" s="437"/>
      <c r="AO2307" s="437"/>
      <c r="AP2307" s="437"/>
      <c r="AQ2307" s="437"/>
      <c r="AR2307" s="84"/>
      <c r="AS2307" s="84"/>
      <c r="AT2307" s="84"/>
      <c r="AU2307" s="84"/>
      <c r="AV2307" s="84"/>
      <c r="AW2307" s="84"/>
      <c r="AX2307" s="84"/>
      <c r="AY2307" s="84"/>
      <c r="AZ2307" s="84"/>
      <c r="BA2307" s="84"/>
      <c r="BB2307" s="84"/>
      <c r="BC2307" s="84"/>
      <c r="BD2307" s="84"/>
      <c r="BE2307" s="86"/>
      <c r="BF2307" s="86"/>
      <c r="BG2307" s="86"/>
      <c r="BH2307" s="86"/>
      <c r="BI2307" s="86"/>
      <c r="BJ2307" s="86"/>
      <c r="BK2307" s="86"/>
      <c r="BL2307" s="86"/>
      <c r="BM2307" s="86"/>
      <c r="BN2307" s="86"/>
      <c r="BO2307" s="86"/>
      <c r="BP2307" s="86"/>
      <c r="BQ2307" s="86"/>
      <c r="BR2307" s="86"/>
      <c r="BS2307" s="86"/>
      <c r="BT2307" s="86"/>
      <c r="BU2307" s="86"/>
      <c r="BV2307" s="86"/>
      <c r="BW2307" s="86"/>
      <c r="BX2307" s="86"/>
      <c r="BY2307" s="86"/>
    </row>
    <row r="2308" spans="36:77" s="73" customFormat="1" ht="12.75" hidden="1">
      <c r="AJ2308" s="437"/>
      <c r="AK2308" s="437"/>
      <c r="AL2308" s="437"/>
      <c r="AM2308" s="437"/>
      <c r="AN2308" s="437"/>
      <c r="AO2308" s="437"/>
      <c r="AP2308" s="437"/>
      <c r="AQ2308" s="437"/>
      <c r="AR2308" s="84"/>
      <c r="AS2308" s="84"/>
      <c r="AT2308" s="84"/>
      <c r="AU2308" s="84"/>
      <c r="AV2308" s="84"/>
      <c r="AW2308" s="84"/>
      <c r="AX2308" s="84"/>
      <c r="AY2308" s="84"/>
      <c r="AZ2308" s="84"/>
      <c r="BA2308" s="84"/>
      <c r="BB2308" s="84"/>
      <c r="BC2308" s="84"/>
      <c r="BD2308" s="84"/>
      <c r="BE2308" s="86"/>
      <c r="BF2308" s="86"/>
      <c r="BG2308" s="86"/>
      <c r="BH2308" s="86"/>
      <c r="BI2308" s="86"/>
      <c r="BJ2308" s="86"/>
      <c r="BK2308" s="86"/>
      <c r="BL2308" s="86"/>
      <c r="BM2308" s="86"/>
      <c r="BN2308" s="86"/>
      <c r="BO2308" s="86"/>
      <c r="BP2308" s="86"/>
      <c r="BQ2308" s="86"/>
      <c r="BR2308" s="86"/>
      <c r="BS2308" s="86"/>
      <c r="BT2308" s="86"/>
      <c r="BU2308" s="86"/>
      <c r="BV2308" s="86"/>
      <c r="BW2308" s="86"/>
      <c r="BX2308" s="86"/>
      <c r="BY2308" s="86"/>
    </row>
    <row r="2309" spans="36:77" s="73" customFormat="1" ht="12.75" hidden="1">
      <c r="AJ2309" s="437"/>
      <c r="AK2309" s="437"/>
      <c r="AL2309" s="437"/>
      <c r="AM2309" s="437"/>
      <c r="AN2309" s="437"/>
      <c r="AO2309" s="437"/>
      <c r="AP2309" s="437"/>
      <c r="AQ2309" s="437"/>
      <c r="AR2309" s="84"/>
      <c r="AS2309" s="84"/>
      <c r="AT2309" s="84"/>
      <c r="AU2309" s="84"/>
      <c r="AV2309" s="84"/>
      <c r="AW2309" s="84"/>
      <c r="AX2309" s="84"/>
      <c r="AY2309" s="84"/>
      <c r="AZ2309" s="84"/>
      <c r="BA2309" s="84"/>
      <c r="BB2309" s="84"/>
      <c r="BC2309" s="84"/>
      <c r="BD2309" s="84"/>
      <c r="BE2309" s="86"/>
      <c r="BF2309" s="86"/>
      <c r="BG2309" s="86"/>
      <c r="BH2309" s="86"/>
      <c r="BI2309" s="86"/>
      <c r="BJ2309" s="86"/>
      <c r="BK2309" s="86"/>
      <c r="BL2309" s="86"/>
      <c r="BM2309" s="86"/>
      <c r="BN2309" s="86"/>
      <c r="BO2309" s="86"/>
      <c r="BP2309" s="86"/>
      <c r="BQ2309" s="86"/>
      <c r="BR2309" s="86"/>
      <c r="BS2309" s="86"/>
      <c r="BT2309" s="86"/>
      <c r="BU2309" s="86"/>
      <c r="BV2309" s="86"/>
      <c r="BW2309" s="86"/>
      <c r="BX2309" s="86"/>
      <c r="BY2309" s="86"/>
    </row>
    <row r="2310" spans="36:77" s="73" customFormat="1" ht="12.75" hidden="1">
      <c r="AJ2310" s="437"/>
      <c r="AK2310" s="437"/>
      <c r="AL2310" s="437"/>
      <c r="AM2310" s="437"/>
      <c r="AN2310" s="437"/>
      <c r="AO2310" s="437"/>
      <c r="AP2310" s="437"/>
      <c r="AQ2310" s="437"/>
      <c r="AR2310" s="84"/>
      <c r="AS2310" s="84"/>
      <c r="AT2310" s="84"/>
      <c r="AU2310" s="84"/>
      <c r="AV2310" s="84"/>
      <c r="AW2310" s="84"/>
      <c r="AX2310" s="84"/>
      <c r="AY2310" s="84"/>
      <c r="AZ2310" s="84"/>
      <c r="BA2310" s="84"/>
      <c r="BB2310" s="84"/>
      <c r="BC2310" s="84"/>
      <c r="BD2310" s="84"/>
      <c r="BE2310" s="86"/>
      <c r="BF2310" s="86"/>
      <c r="BG2310" s="86"/>
      <c r="BH2310" s="86"/>
      <c r="BI2310" s="86"/>
      <c r="BJ2310" s="86"/>
      <c r="BK2310" s="86"/>
      <c r="BL2310" s="86"/>
      <c r="BM2310" s="86"/>
      <c r="BN2310" s="86"/>
      <c r="BO2310" s="86"/>
      <c r="BP2310" s="86"/>
      <c r="BQ2310" s="86"/>
      <c r="BR2310" s="86"/>
      <c r="BS2310" s="86"/>
      <c r="BT2310" s="86"/>
      <c r="BU2310" s="86"/>
      <c r="BV2310" s="86"/>
      <c r="BW2310" s="86"/>
      <c r="BX2310" s="86"/>
      <c r="BY2310" s="86"/>
    </row>
    <row r="2311" spans="36:77" s="73" customFormat="1" ht="12.75" hidden="1">
      <c r="AJ2311" s="437"/>
      <c r="AK2311" s="437"/>
      <c r="AL2311" s="437"/>
      <c r="AM2311" s="437"/>
      <c r="AN2311" s="437"/>
      <c r="AO2311" s="437"/>
      <c r="AP2311" s="437"/>
      <c r="AQ2311" s="437"/>
      <c r="AR2311" s="84"/>
      <c r="AS2311" s="84"/>
      <c r="AT2311" s="84"/>
      <c r="AU2311" s="84"/>
      <c r="AV2311" s="84"/>
      <c r="AW2311" s="84"/>
      <c r="AX2311" s="84"/>
      <c r="AY2311" s="84"/>
      <c r="AZ2311" s="84"/>
      <c r="BA2311" s="84"/>
      <c r="BB2311" s="84"/>
      <c r="BC2311" s="84"/>
      <c r="BD2311" s="84"/>
      <c r="BE2311" s="86"/>
      <c r="BF2311" s="86"/>
      <c r="BG2311" s="86"/>
      <c r="BH2311" s="86"/>
      <c r="BI2311" s="86"/>
      <c r="BJ2311" s="86"/>
      <c r="BK2311" s="86"/>
      <c r="BL2311" s="86"/>
      <c r="BM2311" s="86"/>
      <c r="BN2311" s="86"/>
      <c r="BO2311" s="86"/>
      <c r="BP2311" s="86"/>
      <c r="BQ2311" s="86"/>
      <c r="BR2311" s="86"/>
      <c r="BS2311" s="86"/>
      <c r="BT2311" s="86"/>
      <c r="BU2311" s="86"/>
      <c r="BV2311" s="86"/>
      <c r="BW2311" s="86"/>
      <c r="BX2311" s="86"/>
      <c r="BY2311" s="86"/>
    </row>
    <row r="2312" spans="36:77" s="73" customFormat="1" ht="12.75" hidden="1">
      <c r="AJ2312" s="437"/>
      <c r="AK2312" s="437"/>
      <c r="AL2312" s="437"/>
      <c r="AM2312" s="437"/>
      <c r="AN2312" s="437"/>
      <c r="AO2312" s="437"/>
      <c r="AP2312" s="437"/>
      <c r="AQ2312" s="437"/>
      <c r="AR2312" s="84"/>
      <c r="AS2312" s="84"/>
      <c r="AT2312" s="84"/>
      <c r="AU2312" s="84"/>
      <c r="AV2312" s="84"/>
      <c r="AW2312" s="84"/>
      <c r="AX2312" s="84"/>
      <c r="AY2312" s="84"/>
      <c r="AZ2312" s="84"/>
      <c r="BA2312" s="84"/>
      <c r="BB2312" s="84"/>
      <c r="BC2312" s="84"/>
      <c r="BD2312" s="84"/>
      <c r="BE2312" s="86"/>
      <c r="BF2312" s="86"/>
      <c r="BG2312" s="86"/>
      <c r="BH2312" s="86"/>
      <c r="BI2312" s="86"/>
      <c r="BJ2312" s="86"/>
      <c r="BK2312" s="86"/>
      <c r="BL2312" s="86"/>
      <c r="BM2312" s="86"/>
      <c r="BN2312" s="86"/>
      <c r="BO2312" s="86"/>
      <c r="BP2312" s="86"/>
      <c r="BQ2312" s="86"/>
      <c r="BR2312" s="86"/>
      <c r="BS2312" s="86"/>
      <c r="BT2312" s="86"/>
      <c r="BU2312" s="86"/>
      <c r="BV2312" s="86"/>
      <c r="BW2312" s="86"/>
      <c r="BX2312" s="86"/>
      <c r="BY2312" s="86"/>
    </row>
    <row r="2313" spans="36:77" s="73" customFormat="1" ht="12.75" hidden="1">
      <c r="AJ2313" s="437"/>
      <c r="AK2313" s="437"/>
      <c r="AL2313" s="437"/>
      <c r="AM2313" s="437"/>
      <c r="AN2313" s="437"/>
      <c r="AO2313" s="437"/>
      <c r="AP2313" s="437"/>
      <c r="AQ2313" s="437"/>
      <c r="AR2313" s="84"/>
      <c r="AS2313" s="84"/>
      <c r="AT2313" s="84"/>
      <c r="AU2313" s="84"/>
      <c r="AV2313" s="84"/>
      <c r="AW2313" s="84"/>
      <c r="AX2313" s="84"/>
      <c r="AY2313" s="84"/>
      <c r="AZ2313" s="84"/>
      <c r="BA2313" s="84"/>
      <c r="BB2313" s="84"/>
      <c r="BC2313" s="84"/>
      <c r="BD2313" s="84"/>
      <c r="BE2313" s="86"/>
      <c r="BF2313" s="86"/>
      <c r="BG2313" s="86"/>
      <c r="BH2313" s="86"/>
      <c r="BI2313" s="86"/>
      <c r="BJ2313" s="86"/>
      <c r="BK2313" s="86"/>
      <c r="BL2313" s="86"/>
      <c r="BM2313" s="86"/>
      <c r="BN2313" s="86"/>
      <c r="BO2313" s="86"/>
      <c r="BP2313" s="86"/>
      <c r="BQ2313" s="86"/>
      <c r="BR2313" s="86"/>
      <c r="BS2313" s="86"/>
      <c r="BT2313" s="86"/>
      <c r="BU2313" s="86"/>
      <c r="BV2313" s="86"/>
      <c r="BW2313" s="86"/>
      <c r="BX2313" s="86"/>
      <c r="BY2313" s="86"/>
    </row>
    <row r="2314" spans="36:77" s="73" customFormat="1" ht="12.75" hidden="1">
      <c r="AJ2314" s="437"/>
      <c r="AK2314" s="437"/>
      <c r="AL2314" s="437"/>
      <c r="AM2314" s="437"/>
      <c r="AN2314" s="437"/>
      <c r="AO2314" s="437"/>
      <c r="AP2314" s="437"/>
      <c r="AQ2314" s="437"/>
      <c r="AR2314" s="84"/>
      <c r="AS2314" s="84"/>
      <c r="AT2314" s="84"/>
      <c r="AU2314" s="84"/>
      <c r="AV2314" s="84"/>
      <c r="AW2314" s="84"/>
      <c r="AX2314" s="84"/>
      <c r="AY2314" s="84"/>
      <c r="AZ2314" s="84"/>
      <c r="BA2314" s="84"/>
      <c r="BB2314" s="84"/>
      <c r="BC2314" s="84"/>
      <c r="BD2314" s="84"/>
      <c r="BE2314" s="86"/>
      <c r="BF2314" s="86"/>
      <c r="BG2314" s="86"/>
      <c r="BH2314" s="86"/>
      <c r="BI2314" s="86"/>
      <c r="BJ2314" s="86"/>
      <c r="BK2314" s="86"/>
      <c r="BL2314" s="86"/>
      <c r="BM2314" s="86"/>
      <c r="BN2314" s="86"/>
      <c r="BO2314" s="86"/>
      <c r="BP2314" s="86"/>
      <c r="BQ2314" s="86"/>
      <c r="BR2314" s="86"/>
      <c r="BS2314" s="86"/>
      <c r="BT2314" s="86"/>
      <c r="BU2314" s="86"/>
      <c r="BV2314" s="86"/>
      <c r="BW2314" s="86"/>
      <c r="BX2314" s="86"/>
      <c r="BY2314" s="86"/>
    </row>
    <row r="2315" spans="36:77" s="73" customFormat="1" ht="12.75" hidden="1">
      <c r="AJ2315" s="437"/>
      <c r="AK2315" s="437"/>
      <c r="AL2315" s="437"/>
      <c r="AM2315" s="437"/>
      <c r="AN2315" s="437"/>
      <c r="AO2315" s="437"/>
      <c r="AP2315" s="437"/>
      <c r="AQ2315" s="437"/>
      <c r="AR2315" s="84"/>
      <c r="AS2315" s="84"/>
      <c r="AT2315" s="84"/>
      <c r="AU2315" s="84"/>
      <c r="AV2315" s="84"/>
      <c r="AW2315" s="84"/>
      <c r="AX2315" s="84"/>
      <c r="AY2315" s="84"/>
      <c r="AZ2315" s="84"/>
      <c r="BA2315" s="84"/>
      <c r="BB2315" s="84"/>
      <c r="BC2315" s="84"/>
      <c r="BD2315" s="84"/>
      <c r="BE2315" s="86"/>
      <c r="BF2315" s="86"/>
      <c r="BG2315" s="86"/>
      <c r="BH2315" s="86"/>
      <c r="BI2315" s="86"/>
      <c r="BJ2315" s="86"/>
      <c r="BK2315" s="86"/>
      <c r="BL2315" s="86"/>
      <c r="BM2315" s="86"/>
      <c r="BN2315" s="86"/>
      <c r="BO2315" s="86"/>
      <c r="BP2315" s="86"/>
      <c r="BQ2315" s="86"/>
      <c r="BR2315" s="86"/>
      <c r="BS2315" s="86"/>
      <c r="BT2315" s="86"/>
      <c r="BU2315" s="86"/>
      <c r="BV2315" s="86"/>
      <c r="BW2315" s="86"/>
      <c r="BX2315" s="86"/>
      <c r="BY2315" s="86"/>
    </row>
    <row r="2316" spans="36:77" s="73" customFormat="1" ht="12.75" hidden="1">
      <c r="AJ2316" s="437"/>
      <c r="AK2316" s="437"/>
      <c r="AL2316" s="437"/>
      <c r="AM2316" s="437"/>
      <c r="AN2316" s="437"/>
      <c r="AO2316" s="437"/>
      <c r="AP2316" s="437"/>
      <c r="AQ2316" s="437"/>
      <c r="AR2316" s="84"/>
      <c r="AS2316" s="84"/>
      <c r="AT2316" s="84"/>
      <c r="AU2316" s="84"/>
      <c r="AV2316" s="84"/>
      <c r="AW2316" s="84"/>
      <c r="AX2316" s="84"/>
      <c r="AY2316" s="84"/>
      <c r="AZ2316" s="84"/>
      <c r="BA2316" s="84"/>
      <c r="BB2316" s="84"/>
      <c r="BC2316" s="84"/>
      <c r="BD2316" s="84"/>
      <c r="BE2316" s="86"/>
      <c r="BF2316" s="86"/>
      <c r="BG2316" s="86"/>
      <c r="BH2316" s="86"/>
      <c r="BI2316" s="86"/>
      <c r="BJ2316" s="86"/>
      <c r="BK2316" s="86"/>
      <c r="BL2316" s="86"/>
      <c r="BM2316" s="86"/>
      <c r="BN2316" s="86"/>
      <c r="BO2316" s="86"/>
      <c r="BP2316" s="86"/>
      <c r="BQ2316" s="86"/>
      <c r="BR2316" s="86"/>
      <c r="BS2316" s="86"/>
      <c r="BT2316" s="86"/>
      <c r="BU2316" s="86"/>
      <c r="BV2316" s="86"/>
      <c r="BW2316" s="86"/>
      <c r="BX2316" s="86"/>
      <c r="BY2316" s="86"/>
    </row>
    <row r="2317" spans="36:77" s="73" customFormat="1" ht="12.75" hidden="1">
      <c r="AJ2317" s="437"/>
      <c r="AK2317" s="437"/>
      <c r="AL2317" s="437"/>
      <c r="AM2317" s="437"/>
      <c r="AN2317" s="437"/>
      <c r="AO2317" s="437"/>
      <c r="AP2317" s="437"/>
      <c r="AQ2317" s="437"/>
      <c r="AR2317" s="84"/>
      <c r="AS2317" s="84"/>
      <c r="AT2317" s="84"/>
      <c r="AU2317" s="84"/>
      <c r="AV2317" s="84"/>
      <c r="AW2317" s="84"/>
      <c r="AX2317" s="84"/>
      <c r="AY2317" s="84"/>
      <c r="AZ2317" s="84"/>
      <c r="BA2317" s="84"/>
      <c r="BB2317" s="84"/>
      <c r="BC2317" s="84"/>
      <c r="BD2317" s="84"/>
      <c r="BE2317" s="86"/>
      <c r="BF2317" s="86"/>
      <c r="BG2317" s="86"/>
      <c r="BH2317" s="86"/>
      <c r="BI2317" s="86"/>
      <c r="BJ2317" s="86"/>
      <c r="BK2317" s="86"/>
      <c r="BL2317" s="86"/>
      <c r="BM2317" s="86"/>
      <c r="BN2317" s="86"/>
      <c r="BO2317" s="86"/>
      <c r="BP2317" s="86"/>
      <c r="BQ2317" s="86"/>
      <c r="BR2317" s="86"/>
      <c r="BS2317" s="86"/>
      <c r="BT2317" s="86"/>
      <c r="BU2317" s="86"/>
      <c r="BV2317" s="86"/>
      <c r="BW2317" s="86"/>
      <c r="BX2317" s="86"/>
      <c r="BY2317" s="86"/>
    </row>
    <row r="2318" spans="36:77" s="73" customFormat="1" ht="12.75" hidden="1">
      <c r="AJ2318" s="437"/>
      <c r="AK2318" s="437"/>
      <c r="AL2318" s="437"/>
      <c r="AM2318" s="437"/>
      <c r="AN2318" s="437"/>
      <c r="AO2318" s="437"/>
      <c r="AP2318" s="437"/>
      <c r="AQ2318" s="437"/>
      <c r="AR2318" s="84"/>
      <c r="AS2318" s="84"/>
      <c r="AT2318" s="84"/>
      <c r="AU2318" s="84"/>
      <c r="AV2318" s="84"/>
      <c r="AW2318" s="84"/>
      <c r="AX2318" s="84"/>
      <c r="AY2318" s="84"/>
      <c r="AZ2318" s="84"/>
      <c r="BA2318" s="84"/>
      <c r="BB2318" s="84"/>
      <c r="BC2318" s="84"/>
      <c r="BD2318" s="84"/>
      <c r="BE2318" s="86"/>
      <c r="BF2318" s="86"/>
      <c r="BG2318" s="86"/>
      <c r="BH2318" s="86"/>
      <c r="BI2318" s="86"/>
      <c r="BJ2318" s="86"/>
      <c r="BK2318" s="86"/>
      <c r="BL2318" s="86"/>
      <c r="BM2318" s="86"/>
      <c r="BN2318" s="86"/>
      <c r="BO2318" s="86"/>
      <c r="BP2318" s="86"/>
      <c r="BQ2318" s="86"/>
      <c r="BR2318" s="86"/>
      <c r="BS2318" s="86"/>
      <c r="BT2318" s="86"/>
      <c r="BU2318" s="86"/>
      <c r="BV2318" s="86"/>
      <c r="BW2318" s="86"/>
      <c r="BX2318" s="86"/>
      <c r="BY2318" s="86"/>
    </row>
    <row r="2319" spans="36:77" s="73" customFormat="1" ht="12.75" hidden="1">
      <c r="AJ2319" s="437"/>
      <c r="AK2319" s="437"/>
      <c r="AL2319" s="437"/>
      <c r="AM2319" s="437"/>
      <c r="AN2319" s="437"/>
      <c r="AO2319" s="437"/>
      <c r="AP2319" s="437"/>
      <c r="AQ2319" s="437"/>
      <c r="AR2319" s="84"/>
      <c r="AS2319" s="84"/>
      <c r="AT2319" s="84"/>
      <c r="AU2319" s="84"/>
      <c r="AV2319" s="84"/>
      <c r="AW2319" s="84"/>
      <c r="AX2319" s="84"/>
      <c r="AY2319" s="84"/>
      <c r="AZ2319" s="84"/>
      <c r="BA2319" s="84"/>
      <c r="BB2319" s="84"/>
      <c r="BC2319" s="84"/>
      <c r="BD2319" s="84"/>
      <c r="BE2319" s="86"/>
      <c r="BF2319" s="86"/>
      <c r="BG2319" s="86"/>
      <c r="BH2319" s="86"/>
      <c r="BI2319" s="86"/>
      <c r="BJ2319" s="86"/>
      <c r="BK2319" s="86"/>
      <c r="BL2319" s="86"/>
      <c r="BM2319" s="86"/>
      <c r="BN2319" s="86"/>
      <c r="BO2319" s="86"/>
      <c r="BP2319" s="86"/>
      <c r="BQ2319" s="86"/>
      <c r="BR2319" s="86"/>
      <c r="BS2319" s="86"/>
      <c r="BT2319" s="86"/>
      <c r="BU2319" s="86"/>
      <c r="BV2319" s="86"/>
      <c r="BW2319" s="86"/>
      <c r="BX2319" s="86"/>
      <c r="BY2319" s="86"/>
    </row>
    <row r="2320" spans="36:77" s="73" customFormat="1" ht="12.75" hidden="1">
      <c r="AJ2320" s="437"/>
      <c r="AK2320" s="437"/>
      <c r="AL2320" s="437"/>
      <c r="AM2320" s="437"/>
      <c r="AN2320" s="437"/>
      <c r="AO2320" s="437"/>
      <c r="AP2320" s="437"/>
      <c r="AQ2320" s="437"/>
      <c r="AR2320" s="84"/>
      <c r="AS2320" s="84"/>
      <c r="AT2320" s="84"/>
      <c r="AU2320" s="84"/>
      <c r="AV2320" s="84"/>
      <c r="AW2320" s="84"/>
      <c r="AX2320" s="84"/>
      <c r="AY2320" s="84"/>
      <c r="AZ2320" s="84"/>
      <c r="BA2320" s="84"/>
      <c r="BB2320" s="84"/>
      <c r="BC2320" s="84"/>
      <c r="BD2320" s="84"/>
      <c r="BE2320" s="86"/>
      <c r="BF2320" s="86"/>
      <c r="BG2320" s="86"/>
      <c r="BH2320" s="86"/>
      <c r="BI2320" s="86"/>
      <c r="BJ2320" s="86"/>
      <c r="BK2320" s="86"/>
      <c r="BL2320" s="86"/>
      <c r="BM2320" s="86"/>
      <c r="BN2320" s="86"/>
      <c r="BO2320" s="86"/>
      <c r="BP2320" s="86"/>
      <c r="BQ2320" s="86"/>
      <c r="BR2320" s="86"/>
      <c r="BS2320" s="86"/>
      <c r="BT2320" s="86"/>
      <c r="BU2320" s="86"/>
      <c r="BV2320" s="86"/>
      <c r="BW2320" s="86"/>
      <c r="BX2320" s="86"/>
      <c r="BY2320" s="86"/>
    </row>
    <row r="2321" spans="36:77" s="73" customFormat="1" ht="12.75" hidden="1">
      <c r="AJ2321" s="437"/>
      <c r="AK2321" s="437"/>
      <c r="AL2321" s="437"/>
      <c r="AM2321" s="437"/>
      <c r="AN2321" s="437"/>
      <c r="AO2321" s="437"/>
      <c r="AP2321" s="437"/>
      <c r="AQ2321" s="437"/>
      <c r="AR2321" s="84"/>
      <c r="AS2321" s="84"/>
      <c r="AT2321" s="84"/>
      <c r="AU2321" s="84"/>
      <c r="AV2321" s="84"/>
      <c r="AW2321" s="84"/>
      <c r="AX2321" s="84"/>
      <c r="AY2321" s="84"/>
      <c r="AZ2321" s="84"/>
      <c r="BA2321" s="84"/>
      <c r="BB2321" s="84"/>
      <c r="BC2321" s="84"/>
      <c r="BD2321" s="84"/>
      <c r="BE2321" s="86"/>
      <c r="BF2321" s="86"/>
      <c r="BG2321" s="86"/>
      <c r="BH2321" s="86"/>
      <c r="BI2321" s="86"/>
      <c r="BJ2321" s="86"/>
      <c r="BK2321" s="86"/>
      <c r="BL2321" s="86"/>
      <c r="BM2321" s="86"/>
      <c r="BN2321" s="86"/>
      <c r="BO2321" s="86"/>
      <c r="BP2321" s="86"/>
      <c r="BQ2321" s="86"/>
      <c r="BR2321" s="86"/>
      <c r="BS2321" s="86"/>
      <c r="BT2321" s="86"/>
      <c r="BU2321" s="86"/>
      <c r="BV2321" s="86"/>
      <c r="BW2321" s="86"/>
      <c r="BX2321" s="86"/>
      <c r="BY2321" s="86"/>
    </row>
    <row r="2322" spans="36:77" s="73" customFormat="1" ht="12.75" hidden="1">
      <c r="AJ2322" s="437"/>
      <c r="AK2322" s="437"/>
      <c r="AL2322" s="437"/>
      <c r="AM2322" s="437"/>
      <c r="AN2322" s="437"/>
      <c r="AO2322" s="437"/>
      <c r="AP2322" s="437"/>
      <c r="AQ2322" s="437"/>
      <c r="AR2322" s="84"/>
      <c r="AS2322" s="84"/>
      <c r="AT2322" s="84"/>
      <c r="AU2322" s="84"/>
      <c r="AV2322" s="84"/>
      <c r="AW2322" s="84"/>
      <c r="AX2322" s="84"/>
      <c r="AY2322" s="84"/>
      <c r="AZ2322" s="84"/>
      <c r="BA2322" s="84"/>
      <c r="BB2322" s="84"/>
      <c r="BC2322" s="84"/>
      <c r="BD2322" s="84"/>
      <c r="BE2322" s="86"/>
      <c r="BF2322" s="86"/>
      <c r="BG2322" s="86"/>
      <c r="BH2322" s="86"/>
      <c r="BI2322" s="86"/>
      <c r="BJ2322" s="86"/>
      <c r="BK2322" s="86"/>
      <c r="BL2322" s="86"/>
      <c r="BM2322" s="86"/>
      <c r="BN2322" s="86"/>
      <c r="BO2322" s="86"/>
      <c r="BP2322" s="86"/>
      <c r="BQ2322" s="86"/>
      <c r="BR2322" s="86"/>
      <c r="BS2322" s="86"/>
      <c r="BT2322" s="86"/>
      <c r="BU2322" s="86"/>
      <c r="BV2322" s="86"/>
      <c r="BW2322" s="86"/>
      <c r="BX2322" s="86"/>
      <c r="BY2322" s="86"/>
    </row>
    <row r="2323" spans="36:77" s="73" customFormat="1" ht="12.75" hidden="1">
      <c r="AJ2323" s="437"/>
      <c r="AK2323" s="437"/>
      <c r="AL2323" s="437"/>
      <c r="AM2323" s="437"/>
      <c r="AN2323" s="437"/>
      <c r="AO2323" s="437"/>
      <c r="AP2323" s="437"/>
      <c r="AQ2323" s="437"/>
      <c r="AR2323" s="84"/>
      <c r="AS2323" s="84"/>
      <c r="AT2323" s="84"/>
      <c r="AU2323" s="84"/>
      <c r="AV2323" s="84"/>
      <c r="AW2323" s="84"/>
      <c r="AX2323" s="84"/>
      <c r="AY2323" s="84"/>
      <c r="AZ2323" s="84"/>
      <c r="BA2323" s="84"/>
      <c r="BB2323" s="84"/>
      <c r="BC2323" s="84"/>
      <c r="BD2323" s="84"/>
      <c r="BE2323" s="86"/>
      <c r="BF2323" s="86"/>
      <c r="BG2323" s="86"/>
      <c r="BH2323" s="86"/>
      <c r="BI2323" s="86"/>
      <c r="BJ2323" s="86"/>
      <c r="BK2323" s="86"/>
      <c r="BL2323" s="86"/>
      <c r="BM2323" s="86"/>
      <c r="BN2323" s="86"/>
      <c r="BO2323" s="86"/>
      <c r="BP2323" s="86"/>
      <c r="BQ2323" s="86"/>
      <c r="BR2323" s="86"/>
      <c r="BS2323" s="86"/>
      <c r="BT2323" s="86"/>
      <c r="BU2323" s="86"/>
      <c r="BV2323" s="86"/>
      <c r="BW2323" s="86"/>
      <c r="BX2323" s="86"/>
      <c r="BY2323" s="86"/>
    </row>
    <row r="2324" spans="36:77" s="73" customFormat="1" ht="12.75" hidden="1">
      <c r="AJ2324" s="437"/>
      <c r="AK2324" s="437"/>
      <c r="AL2324" s="437"/>
      <c r="AM2324" s="437"/>
      <c r="AN2324" s="437"/>
      <c r="AO2324" s="437"/>
      <c r="AP2324" s="437"/>
      <c r="AQ2324" s="437"/>
      <c r="AR2324" s="84"/>
      <c r="AS2324" s="84"/>
      <c r="AT2324" s="84"/>
      <c r="AU2324" s="84"/>
      <c r="AV2324" s="84"/>
      <c r="AW2324" s="84"/>
      <c r="AX2324" s="84"/>
      <c r="AY2324" s="84"/>
      <c r="AZ2324" s="84"/>
      <c r="BA2324" s="84"/>
      <c r="BB2324" s="84"/>
      <c r="BC2324" s="84"/>
      <c r="BD2324" s="84"/>
      <c r="BE2324" s="86"/>
      <c r="BF2324" s="86"/>
      <c r="BG2324" s="86"/>
      <c r="BH2324" s="86"/>
      <c r="BI2324" s="86"/>
      <c r="BJ2324" s="86"/>
      <c r="BK2324" s="86"/>
      <c r="BL2324" s="86"/>
      <c r="BM2324" s="86"/>
      <c r="BN2324" s="86"/>
      <c r="BO2324" s="86"/>
      <c r="BP2324" s="86"/>
      <c r="BQ2324" s="86"/>
      <c r="BR2324" s="86"/>
      <c r="BS2324" s="86"/>
      <c r="BT2324" s="86"/>
      <c r="BU2324" s="86"/>
      <c r="BV2324" s="86"/>
      <c r="BW2324" s="86"/>
      <c r="BX2324" s="86"/>
      <c r="BY2324" s="86"/>
    </row>
    <row r="2325" spans="36:77" s="73" customFormat="1" ht="12.75" hidden="1">
      <c r="AJ2325" s="437"/>
      <c r="AK2325" s="437"/>
      <c r="AL2325" s="437"/>
      <c r="AM2325" s="437"/>
      <c r="AN2325" s="437"/>
      <c r="AO2325" s="437"/>
      <c r="AP2325" s="437"/>
      <c r="AQ2325" s="437"/>
      <c r="AR2325" s="84"/>
      <c r="AS2325" s="84"/>
      <c r="AT2325" s="84"/>
      <c r="AU2325" s="84"/>
      <c r="AV2325" s="84"/>
      <c r="AW2325" s="84"/>
      <c r="AX2325" s="84"/>
      <c r="AY2325" s="84"/>
      <c r="AZ2325" s="84"/>
      <c r="BA2325" s="84"/>
      <c r="BB2325" s="84"/>
      <c r="BC2325" s="84"/>
      <c r="BD2325" s="84"/>
      <c r="BE2325" s="86"/>
      <c r="BF2325" s="86"/>
      <c r="BG2325" s="86"/>
      <c r="BH2325" s="86"/>
      <c r="BI2325" s="86"/>
      <c r="BJ2325" s="86"/>
      <c r="BK2325" s="86"/>
      <c r="BL2325" s="86"/>
      <c r="BM2325" s="86"/>
      <c r="BN2325" s="86"/>
      <c r="BO2325" s="86"/>
      <c r="BP2325" s="86"/>
      <c r="BQ2325" s="86"/>
      <c r="BR2325" s="86"/>
      <c r="BS2325" s="86"/>
      <c r="BT2325" s="86"/>
      <c r="BU2325" s="86"/>
      <c r="BV2325" s="86"/>
      <c r="BW2325" s="86"/>
      <c r="BX2325" s="86"/>
      <c r="BY2325" s="86"/>
    </row>
    <row r="2326" spans="36:77" s="73" customFormat="1" ht="12.75" hidden="1">
      <c r="AJ2326" s="437"/>
      <c r="AK2326" s="437"/>
      <c r="AL2326" s="437"/>
      <c r="AM2326" s="437"/>
      <c r="AN2326" s="437"/>
      <c r="AO2326" s="437"/>
      <c r="AP2326" s="437"/>
      <c r="AQ2326" s="437"/>
      <c r="AR2326" s="84"/>
      <c r="AS2326" s="84"/>
      <c r="AT2326" s="84"/>
      <c r="AU2326" s="84"/>
      <c r="AV2326" s="84"/>
      <c r="AW2326" s="84"/>
      <c r="AX2326" s="84"/>
      <c r="AY2326" s="84"/>
      <c r="AZ2326" s="84"/>
      <c r="BA2326" s="84"/>
      <c r="BB2326" s="84"/>
      <c r="BC2326" s="84"/>
      <c r="BD2326" s="84"/>
      <c r="BE2326" s="86"/>
      <c r="BF2326" s="86"/>
      <c r="BG2326" s="86"/>
      <c r="BH2326" s="86"/>
      <c r="BI2326" s="86"/>
      <c r="BJ2326" s="86"/>
      <c r="BK2326" s="86"/>
      <c r="BL2326" s="86"/>
      <c r="BM2326" s="86"/>
      <c r="BN2326" s="86"/>
      <c r="BO2326" s="86"/>
      <c r="BP2326" s="86"/>
      <c r="BQ2326" s="86"/>
      <c r="BR2326" s="86"/>
      <c r="BS2326" s="86"/>
      <c r="BT2326" s="86"/>
      <c r="BU2326" s="86"/>
      <c r="BV2326" s="86"/>
      <c r="BW2326" s="86"/>
      <c r="BX2326" s="86"/>
      <c r="BY2326" s="86"/>
    </row>
    <row r="2327" spans="36:77" s="73" customFormat="1" ht="12.75" hidden="1">
      <c r="AJ2327" s="437"/>
      <c r="AK2327" s="437"/>
      <c r="AL2327" s="437"/>
      <c r="AM2327" s="437"/>
      <c r="AN2327" s="437"/>
      <c r="AO2327" s="437"/>
      <c r="AP2327" s="437"/>
      <c r="AQ2327" s="437"/>
      <c r="AR2327" s="84"/>
      <c r="AS2327" s="84"/>
      <c r="AT2327" s="84"/>
      <c r="AU2327" s="84"/>
      <c r="AV2327" s="84"/>
      <c r="AW2327" s="84"/>
      <c r="AX2327" s="84"/>
      <c r="AY2327" s="84"/>
      <c r="AZ2327" s="84"/>
      <c r="BA2327" s="84"/>
      <c r="BB2327" s="84"/>
      <c r="BC2327" s="84"/>
      <c r="BD2327" s="84"/>
      <c r="BE2327" s="86"/>
      <c r="BF2327" s="86"/>
      <c r="BG2327" s="86"/>
      <c r="BH2327" s="86"/>
      <c r="BI2327" s="86"/>
      <c r="BJ2327" s="86"/>
      <c r="BK2327" s="86"/>
      <c r="BL2327" s="86"/>
      <c r="BM2327" s="86"/>
      <c r="BN2327" s="86"/>
      <c r="BO2327" s="86"/>
      <c r="BP2327" s="86"/>
      <c r="BQ2327" s="86"/>
      <c r="BR2327" s="86"/>
      <c r="BS2327" s="86"/>
      <c r="BT2327" s="86"/>
      <c r="BU2327" s="86"/>
      <c r="BV2327" s="86"/>
      <c r="BW2327" s="86"/>
      <c r="BX2327" s="86"/>
      <c r="BY2327" s="86"/>
    </row>
    <row r="2328" spans="36:77" s="73" customFormat="1" ht="12.75" hidden="1">
      <c r="AJ2328" s="437"/>
      <c r="AK2328" s="437"/>
      <c r="AL2328" s="437"/>
      <c r="AM2328" s="437"/>
      <c r="AN2328" s="437"/>
      <c r="AO2328" s="437"/>
      <c r="AP2328" s="437"/>
      <c r="AQ2328" s="437"/>
      <c r="AR2328" s="84"/>
      <c r="AS2328" s="84"/>
      <c r="AT2328" s="84"/>
      <c r="AU2328" s="84"/>
      <c r="AV2328" s="84"/>
      <c r="AW2328" s="84"/>
      <c r="AX2328" s="84"/>
      <c r="AY2328" s="84"/>
      <c r="AZ2328" s="84"/>
      <c r="BA2328" s="84"/>
      <c r="BB2328" s="84"/>
      <c r="BC2328" s="84"/>
      <c r="BD2328" s="84"/>
      <c r="BE2328" s="86"/>
      <c r="BF2328" s="86"/>
      <c r="BG2328" s="86"/>
      <c r="BH2328" s="86"/>
      <c r="BI2328" s="86"/>
      <c r="BJ2328" s="86"/>
      <c r="BK2328" s="86"/>
      <c r="BL2328" s="86"/>
      <c r="BM2328" s="86"/>
      <c r="BN2328" s="86"/>
      <c r="BO2328" s="86"/>
      <c r="BP2328" s="86"/>
      <c r="BQ2328" s="86"/>
      <c r="BR2328" s="86"/>
      <c r="BS2328" s="86"/>
      <c r="BT2328" s="86"/>
      <c r="BU2328" s="86"/>
      <c r="BV2328" s="86"/>
      <c r="BW2328" s="86"/>
      <c r="BX2328" s="86"/>
      <c r="BY2328" s="86"/>
    </row>
    <row r="2329" spans="36:77" s="73" customFormat="1" ht="12.75" hidden="1">
      <c r="AJ2329" s="437"/>
      <c r="AK2329" s="437"/>
      <c r="AL2329" s="437"/>
      <c r="AM2329" s="437"/>
      <c r="AN2329" s="437"/>
      <c r="AO2329" s="437"/>
      <c r="AP2329" s="437"/>
      <c r="AQ2329" s="437"/>
      <c r="AR2329" s="84"/>
      <c r="AS2329" s="84"/>
      <c r="AT2329" s="84"/>
      <c r="AU2329" s="84"/>
      <c r="AV2329" s="84"/>
      <c r="AW2329" s="84"/>
      <c r="AX2329" s="84"/>
      <c r="AY2329" s="84"/>
      <c r="AZ2329" s="84"/>
      <c r="BA2329" s="84"/>
      <c r="BB2329" s="84"/>
      <c r="BC2329" s="84"/>
      <c r="BD2329" s="84"/>
      <c r="BE2329" s="86"/>
      <c r="BF2329" s="86"/>
      <c r="BG2329" s="86"/>
      <c r="BH2329" s="86"/>
      <c r="BI2329" s="86"/>
      <c r="BJ2329" s="86"/>
      <c r="BK2329" s="86"/>
      <c r="BL2329" s="86"/>
      <c r="BM2329" s="86"/>
      <c r="BN2329" s="86"/>
      <c r="BO2329" s="86"/>
      <c r="BP2329" s="86"/>
      <c r="BQ2329" s="86"/>
      <c r="BR2329" s="86"/>
      <c r="BS2329" s="86"/>
      <c r="BT2329" s="86"/>
      <c r="BU2329" s="86"/>
      <c r="BV2329" s="86"/>
      <c r="BW2329" s="86"/>
      <c r="BX2329" s="86"/>
      <c r="BY2329" s="86"/>
    </row>
    <row r="2330" spans="36:77" s="73" customFormat="1" ht="12.75" hidden="1">
      <c r="AJ2330" s="437"/>
      <c r="AK2330" s="437"/>
      <c r="AL2330" s="437"/>
      <c r="AM2330" s="437"/>
      <c r="AN2330" s="437"/>
      <c r="AO2330" s="437"/>
      <c r="AP2330" s="437"/>
      <c r="AQ2330" s="437"/>
      <c r="AR2330" s="84"/>
      <c r="AS2330" s="84"/>
      <c r="AT2330" s="84"/>
      <c r="AU2330" s="84"/>
      <c r="AV2330" s="84"/>
      <c r="AW2330" s="84"/>
      <c r="AX2330" s="84"/>
      <c r="AY2330" s="84"/>
      <c r="AZ2330" s="84"/>
      <c r="BA2330" s="84"/>
      <c r="BB2330" s="84"/>
      <c r="BC2330" s="84"/>
      <c r="BD2330" s="84"/>
      <c r="BE2330" s="86"/>
      <c r="BF2330" s="86"/>
      <c r="BG2330" s="86"/>
      <c r="BH2330" s="86"/>
      <c r="BI2330" s="86"/>
      <c r="BJ2330" s="86"/>
      <c r="BK2330" s="86"/>
      <c r="BL2330" s="86"/>
      <c r="BM2330" s="86"/>
      <c r="BN2330" s="86"/>
      <c r="BO2330" s="86"/>
      <c r="BP2330" s="86"/>
      <c r="BQ2330" s="86"/>
      <c r="BR2330" s="86"/>
      <c r="BS2330" s="86"/>
      <c r="BT2330" s="86"/>
      <c r="BU2330" s="86"/>
      <c r="BV2330" s="86"/>
      <c r="BW2330" s="86"/>
      <c r="BX2330" s="86"/>
      <c r="BY2330" s="86"/>
    </row>
    <row r="2331" spans="36:77" s="73" customFormat="1" ht="12.75" hidden="1">
      <c r="AJ2331" s="437"/>
      <c r="AK2331" s="437"/>
      <c r="AL2331" s="437"/>
      <c r="AM2331" s="437"/>
      <c r="AN2331" s="437"/>
      <c r="AO2331" s="437"/>
      <c r="AP2331" s="437"/>
      <c r="AQ2331" s="437"/>
      <c r="AR2331" s="84"/>
      <c r="AS2331" s="84"/>
      <c r="AT2331" s="84"/>
      <c r="AU2331" s="84"/>
      <c r="AV2331" s="84"/>
      <c r="AW2331" s="84"/>
      <c r="AX2331" s="84"/>
      <c r="AY2331" s="84"/>
      <c r="AZ2331" s="84"/>
      <c r="BA2331" s="84"/>
      <c r="BB2331" s="84"/>
      <c r="BC2331" s="84"/>
      <c r="BD2331" s="84"/>
      <c r="BE2331" s="86"/>
      <c r="BF2331" s="86"/>
      <c r="BG2331" s="86"/>
      <c r="BH2331" s="86"/>
      <c r="BI2331" s="86"/>
      <c r="BJ2331" s="86"/>
      <c r="BK2331" s="86"/>
      <c r="BL2331" s="86"/>
      <c r="BM2331" s="86"/>
      <c r="BN2331" s="86"/>
      <c r="BO2331" s="86"/>
      <c r="BP2331" s="86"/>
      <c r="BQ2331" s="86"/>
      <c r="BR2331" s="86"/>
      <c r="BS2331" s="86"/>
      <c r="BT2331" s="86"/>
      <c r="BU2331" s="86"/>
      <c r="BV2331" s="86"/>
      <c r="BW2331" s="86"/>
      <c r="BX2331" s="86"/>
      <c r="BY2331" s="86"/>
    </row>
    <row r="2332" spans="36:77" s="73" customFormat="1" ht="12.75" hidden="1">
      <c r="AJ2332" s="437"/>
      <c r="AK2332" s="437"/>
      <c r="AL2332" s="437"/>
      <c r="AM2332" s="437"/>
      <c r="AN2332" s="437"/>
      <c r="AO2332" s="437"/>
      <c r="AP2332" s="437"/>
      <c r="AQ2332" s="437"/>
      <c r="AR2332" s="84"/>
      <c r="AS2332" s="84"/>
      <c r="AT2332" s="84"/>
      <c r="AU2332" s="84"/>
      <c r="AV2332" s="84"/>
      <c r="AW2332" s="84"/>
      <c r="AX2332" s="84"/>
      <c r="AY2332" s="84"/>
      <c r="AZ2332" s="84"/>
      <c r="BA2332" s="84"/>
      <c r="BB2332" s="84"/>
      <c r="BC2332" s="84"/>
      <c r="BD2332" s="84"/>
      <c r="BE2332" s="86"/>
      <c r="BF2332" s="86"/>
      <c r="BG2332" s="86"/>
      <c r="BH2332" s="86"/>
      <c r="BI2332" s="86"/>
      <c r="BJ2332" s="86"/>
      <c r="BK2332" s="86"/>
      <c r="BL2332" s="86"/>
      <c r="BM2332" s="86"/>
      <c r="BN2332" s="86"/>
      <c r="BO2332" s="86"/>
      <c r="BP2332" s="86"/>
      <c r="BQ2332" s="86"/>
      <c r="BR2332" s="86"/>
      <c r="BS2332" s="86"/>
      <c r="BT2332" s="86"/>
      <c r="BU2332" s="86"/>
      <c r="BV2332" s="86"/>
      <c r="BW2332" s="86"/>
      <c r="BX2332" s="86"/>
      <c r="BY2332" s="86"/>
    </row>
    <row r="2333" spans="36:77" s="73" customFormat="1" ht="12.75" hidden="1">
      <c r="AJ2333" s="437"/>
      <c r="AK2333" s="437"/>
      <c r="AL2333" s="437"/>
      <c r="AM2333" s="437"/>
      <c r="AN2333" s="437"/>
      <c r="AO2333" s="437"/>
      <c r="AP2333" s="437"/>
      <c r="AQ2333" s="437"/>
      <c r="AR2333" s="84"/>
      <c r="AS2333" s="84"/>
      <c r="AT2333" s="84"/>
      <c r="AU2333" s="84"/>
      <c r="AV2333" s="84"/>
      <c r="AW2333" s="84"/>
      <c r="AX2333" s="84"/>
      <c r="AY2333" s="84"/>
      <c r="AZ2333" s="84"/>
      <c r="BA2333" s="84"/>
      <c r="BB2333" s="84"/>
      <c r="BC2333" s="84"/>
      <c r="BD2333" s="84"/>
      <c r="BE2333" s="86"/>
      <c r="BF2333" s="86"/>
      <c r="BG2333" s="86"/>
      <c r="BH2333" s="86"/>
      <c r="BI2333" s="86"/>
      <c r="BJ2333" s="86"/>
      <c r="BK2333" s="86"/>
      <c r="BL2333" s="86"/>
      <c r="BM2333" s="86"/>
      <c r="BN2333" s="86"/>
      <c r="BO2333" s="86"/>
      <c r="BP2333" s="86"/>
      <c r="BQ2333" s="86"/>
      <c r="BR2333" s="86"/>
      <c r="BS2333" s="86"/>
      <c r="BT2333" s="86"/>
      <c r="BU2333" s="86"/>
      <c r="BV2333" s="86"/>
      <c r="BW2333" s="86"/>
      <c r="BX2333" s="86"/>
      <c r="BY2333" s="86"/>
    </row>
    <row r="2334" spans="36:77" s="73" customFormat="1" ht="12.75" hidden="1">
      <c r="AJ2334" s="437"/>
      <c r="AK2334" s="437"/>
      <c r="AL2334" s="437"/>
      <c r="AM2334" s="437"/>
      <c r="AN2334" s="437"/>
      <c r="AO2334" s="437"/>
      <c r="AP2334" s="437"/>
      <c r="AQ2334" s="437"/>
      <c r="AR2334" s="84"/>
      <c r="AS2334" s="84"/>
      <c r="AT2334" s="84"/>
      <c r="AU2334" s="84"/>
      <c r="AV2334" s="84"/>
      <c r="AW2334" s="84"/>
      <c r="AX2334" s="84"/>
      <c r="AY2334" s="84"/>
      <c r="AZ2334" s="84"/>
      <c r="BA2334" s="84"/>
      <c r="BB2334" s="84"/>
      <c r="BC2334" s="84"/>
      <c r="BD2334" s="84"/>
      <c r="BE2334" s="86"/>
      <c r="BF2334" s="86"/>
      <c r="BG2334" s="86"/>
      <c r="BH2334" s="86"/>
      <c r="BI2334" s="86"/>
      <c r="BJ2334" s="86"/>
      <c r="BK2334" s="86"/>
      <c r="BL2334" s="86"/>
      <c r="BM2334" s="86"/>
      <c r="BN2334" s="86"/>
      <c r="BO2334" s="86"/>
      <c r="BP2334" s="86"/>
      <c r="BQ2334" s="86"/>
      <c r="BR2334" s="86"/>
      <c r="BS2334" s="86"/>
      <c r="BT2334" s="86"/>
      <c r="BU2334" s="86"/>
      <c r="BV2334" s="86"/>
      <c r="BW2334" s="86"/>
      <c r="BX2334" s="86"/>
      <c r="BY2334" s="86"/>
    </row>
    <row r="2335" spans="36:77" s="73" customFormat="1" ht="12.75" hidden="1">
      <c r="AJ2335" s="437"/>
      <c r="AK2335" s="437"/>
      <c r="AL2335" s="437"/>
      <c r="AM2335" s="437"/>
      <c r="AN2335" s="437"/>
      <c r="AO2335" s="437"/>
      <c r="AP2335" s="437"/>
      <c r="AQ2335" s="437"/>
      <c r="AR2335" s="84"/>
      <c r="AS2335" s="84"/>
      <c r="AT2335" s="84"/>
      <c r="AU2335" s="84"/>
      <c r="AV2335" s="84"/>
      <c r="AW2335" s="84"/>
      <c r="AX2335" s="84"/>
      <c r="AY2335" s="84"/>
      <c r="AZ2335" s="84"/>
      <c r="BA2335" s="84"/>
      <c r="BB2335" s="84"/>
      <c r="BC2335" s="84"/>
      <c r="BD2335" s="84"/>
      <c r="BE2335" s="86"/>
      <c r="BF2335" s="86"/>
      <c r="BG2335" s="86"/>
      <c r="BH2335" s="86"/>
      <c r="BI2335" s="86"/>
      <c r="BJ2335" s="86"/>
      <c r="BK2335" s="86"/>
      <c r="BL2335" s="86"/>
      <c r="BM2335" s="86"/>
      <c r="BN2335" s="86"/>
      <c r="BO2335" s="86"/>
      <c r="BP2335" s="86"/>
      <c r="BQ2335" s="86"/>
      <c r="BR2335" s="86"/>
      <c r="BS2335" s="86"/>
      <c r="BT2335" s="86"/>
      <c r="BU2335" s="86"/>
      <c r="BV2335" s="86"/>
      <c r="BW2335" s="86"/>
      <c r="BX2335" s="86"/>
      <c r="BY2335" s="86"/>
    </row>
    <row r="2336" spans="36:77" s="73" customFormat="1" ht="12.75" hidden="1">
      <c r="AJ2336" s="437"/>
      <c r="AK2336" s="437"/>
      <c r="AL2336" s="437"/>
      <c r="AM2336" s="437"/>
      <c r="AN2336" s="437"/>
      <c r="AO2336" s="437"/>
      <c r="AP2336" s="437"/>
      <c r="AQ2336" s="437"/>
      <c r="AR2336" s="84"/>
      <c r="AS2336" s="84"/>
      <c r="AT2336" s="84"/>
      <c r="AU2336" s="84"/>
      <c r="AV2336" s="84"/>
      <c r="AW2336" s="84"/>
      <c r="AX2336" s="84"/>
      <c r="AY2336" s="84"/>
      <c r="AZ2336" s="84"/>
      <c r="BA2336" s="84"/>
      <c r="BB2336" s="84"/>
      <c r="BC2336" s="84"/>
      <c r="BD2336" s="84"/>
      <c r="BE2336" s="86"/>
      <c r="BF2336" s="86"/>
      <c r="BG2336" s="86"/>
      <c r="BH2336" s="86"/>
      <c r="BI2336" s="86"/>
      <c r="BJ2336" s="86"/>
      <c r="BK2336" s="86"/>
      <c r="BL2336" s="86"/>
      <c r="BM2336" s="86"/>
      <c r="BN2336" s="86"/>
      <c r="BO2336" s="86"/>
      <c r="BP2336" s="86"/>
      <c r="BQ2336" s="86"/>
      <c r="BR2336" s="86"/>
      <c r="BS2336" s="86"/>
      <c r="BT2336" s="86"/>
      <c r="BU2336" s="86"/>
      <c r="BV2336" s="86"/>
      <c r="BW2336" s="86"/>
      <c r="BX2336" s="86"/>
      <c r="BY2336" s="86"/>
    </row>
    <row r="2337" spans="36:77" s="73" customFormat="1" ht="12.75" hidden="1">
      <c r="AJ2337" s="437"/>
      <c r="AK2337" s="437"/>
      <c r="AL2337" s="437"/>
      <c r="AM2337" s="437"/>
      <c r="AN2337" s="437"/>
      <c r="AO2337" s="437"/>
      <c r="AP2337" s="437"/>
      <c r="AQ2337" s="437"/>
      <c r="AR2337" s="84"/>
      <c r="AS2337" s="84"/>
      <c r="AT2337" s="84"/>
      <c r="AU2337" s="84"/>
      <c r="AV2337" s="84"/>
      <c r="AW2337" s="84"/>
      <c r="AX2337" s="84"/>
      <c r="AY2337" s="84"/>
      <c r="AZ2337" s="84"/>
      <c r="BA2337" s="84"/>
      <c r="BB2337" s="84"/>
      <c r="BC2337" s="84"/>
      <c r="BD2337" s="84"/>
      <c r="BE2337" s="86"/>
      <c r="BF2337" s="86"/>
      <c r="BG2337" s="86"/>
      <c r="BH2337" s="86"/>
      <c r="BI2337" s="86"/>
      <c r="BJ2337" s="86"/>
      <c r="BK2337" s="86"/>
      <c r="BL2337" s="86"/>
      <c r="BM2337" s="86"/>
      <c r="BN2337" s="86"/>
      <c r="BO2337" s="86"/>
      <c r="BP2337" s="86"/>
      <c r="BQ2337" s="86"/>
      <c r="BR2337" s="86"/>
      <c r="BS2337" s="86"/>
      <c r="BT2337" s="86"/>
      <c r="BU2337" s="86"/>
      <c r="BV2337" s="86"/>
      <c r="BW2337" s="86"/>
      <c r="BX2337" s="86"/>
      <c r="BY2337" s="86"/>
    </row>
    <row r="2338" spans="36:77" s="73" customFormat="1" ht="12.75" hidden="1">
      <c r="AJ2338" s="437"/>
      <c r="AK2338" s="437"/>
      <c r="AL2338" s="437"/>
      <c r="AM2338" s="437"/>
      <c r="AN2338" s="437"/>
      <c r="AO2338" s="437"/>
      <c r="AP2338" s="437"/>
      <c r="AQ2338" s="437"/>
      <c r="AR2338" s="84"/>
      <c r="AS2338" s="84"/>
      <c r="AT2338" s="84"/>
      <c r="AU2338" s="84"/>
      <c r="AV2338" s="84"/>
      <c r="AW2338" s="84"/>
      <c r="AX2338" s="84"/>
      <c r="AY2338" s="84"/>
      <c r="AZ2338" s="84"/>
      <c r="BA2338" s="84"/>
      <c r="BB2338" s="84"/>
      <c r="BC2338" s="84"/>
      <c r="BD2338" s="84"/>
      <c r="BE2338" s="86"/>
      <c r="BF2338" s="86"/>
      <c r="BG2338" s="86"/>
      <c r="BH2338" s="86"/>
      <c r="BI2338" s="86"/>
      <c r="BJ2338" s="86"/>
      <c r="BK2338" s="86"/>
      <c r="BL2338" s="86"/>
      <c r="BM2338" s="86"/>
      <c r="BN2338" s="86"/>
      <c r="BO2338" s="86"/>
      <c r="BP2338" s="86"/>
      <c r="BQ2338" s="86"/>
      <c r="BR2338" s="86"/>
      <c r="BS2338" s="86"/>
      <c r="BT2338" s="86"/>
      <c r="BU2338" s="86"/>
      <c r="BV2338" s="86"/>
      <c r="BW2338" s="86"/>
      <c r="BX2338" s="86"/>
      <c r="BY2338" s="86"/>
    </row>
    <row r="2339" spans="36:77" s="73" customFormat="1" ht="12.75" hidden="1">
      <c r="AJ2339" s="437"/>
      <c r="AK2339" s="437"/>
      <c r="AL2339" s="437"/>
      <c r="AM2339" s="437"/>
      <c r="AN2339" s="437"/>
      <c r="AO2339" s="437"/>
      <c r="AP2339" s="437"/>
      <c r="AQ2339" s="437"/>
      <c r="AR2339" s="84"/>
      <c r="AS2339" s="84"/>
      <c r="AT2339" s="84"/>
      <c r="AU2339" s="84"/>
      <c r="AV2339" s="84"/>
      <c r="AW2339" s="84"/>
      <c r="AX2339" s="84"/>
      <c r="AY2339" s="84"/>
      <c r="AZ2339" s="84"/>
      <c r="BA2339" s="84"/>
      <c r="BB2339" s="84"/>
      <c r="BC2339" s="84"/>
      <c r="BD2339" s="84"/>
      <c r="BE2339" s="86"/>
      <c r="BF2339" s="86"/>
      <c r="BG2339" s="86"/>
      <c r="BH2339" s="86"/>
      <c r="BI2339" s="86"/>
      <c r="BJ2339" s="86"/>
      <c r="BK2339" s="86"/>
      <c r="BL2339" s="86"/>
      <c r="BM2339" s="86"/>
      <c r="BN2339" s="86"/>
      <c r="BO2339" s="86"/>
      <c r="BP2339" s="86"/>
      <c r="BQ2339" s="86"/>
      <c r="BR2339" s="86"/>
      <c r="BS2339" s="86"/>
      <c r="BT2339" s="86"/>
      <c r="BU2339" s="86"/>
      <c r="BV2339" s="86"/>
      <c r="BW2339" s="86"/>
      <c r="BX2339" s="86"/>
      <c r="BY2339" s="86"/>
    </row>
    <row r="2340" spans="36:77" s="73" customFormat="1" ht="12.75" hidden="1">
      <c r="AJ2340" s="437"/>
      <c r="AK2340" s="437"/>
      <c r="AL2340" s="437"/>
      <c r="AM2340" s="437"/>
      <c r="AN2340" s="437"/>
      <c r="AO2340" s="437"/>
      <c r="AP2340" s="437"/>
      <c r="AQ2340" s="437"/>
      <c r="AR2340" s="84"/>
      <c r="AS2340" s="84"/>
      <c r="AT2340" s="84"/>
      <c r="AU2340" s="84"/>
      <c r="AV2340" s="84"/>
      <c r="AW2340" s="84"/>
      <c r="AX2340" s="84"/>
      <c r="AY2340" s="84"/>
      <c r="AZ2340" s="84"/>
      <c r="BA2340" s="84"/>
      <c r="BB2340" s="84"/>
      <c r="BC2340" s="84"/>
      <c r="BD2340" s="84"/>
      <c r="BE2340" s="86"/>
      <c r="BF2340" s="86"/>
      <c r="BG2340" s="86"/>
      <c r="BH2340" s="86"/>
      <c r="BI2340" s="86"/>
      <c r="BJ2340" s="86"/>
      <c r="BK2340" s="86"/>
      <c r="BL2340" s="86"/>
      <c r="BM2340" s="86"/>
      <c r="BN2340" s="86"/>
      <c r="BO2340" s="86"/>
      <c r="BP2340" s="86"/>
      <c r="BQ2340" s="86"/>
      <c r="BR2340" s="86"/>
      <c r="BS2340" s="86"/>
      <c r="BT2340" s="86"/>
      <c r="BU2340" s="86"/>
      <c r="BV2340" s="86"/>
      <c r="BW2340" s="86"/>
      <c r="BX2340" s="86"/>
      <c r="BY2340" s="86"/>
    </row>
    <row r="2341" spans="36:77" s="73" customFormat="1" ht="12.75" hidden="1">
      <c r="AJ2341" s="437"/>
      <c r="AK2341" s="437"/>
      <c r="AL2341" s="437"/>
      <c r="AM2341" s="437"/>
      <c r="AN2341" s="437"/>
      <c r="AO2341" s="437"/>
      <c r="AP2341" s="437"/>
      <c r="AQ2341" s="437"/>
      <c r="AR2341" s="84"/>
      <c r="AS2341" s="84"/>
      <c r="AT2341" s="84"/>
      <c r="AU2341" s="84"/>
      <c r="AV2341" s="84"/>
      <c r="AW2341" s="84"/>
      <c r="AX2341" s="84"/>
      <c r="AY2341" s="84"/>
      <c r="AZ2341" s="84"/>
      <c r="BA2341" s="84"/>
      <c r="BB2341" s="84"/>
      <c r="BC2341" s="84"/>
      <c r="BD2341" s="84"/>
      <c r="BE2341" s="86"/>
      <c r="BF2341" s="86"/>
      <c r="BG2341" s="86"/>
      <c r="BH2341" s="86"/>
      <c r="BI2341" s="86"/>
      <c r="BJ2341" s="86"/>
      <c r="BK2341" s="86"/>
      <c r="BL2341" s="86"/>
      <c r="BM2341" s="86"/>
      <c r="BN2341" s="86"/>
      <c r="BO2341" s="86"/>
      <c r="BP2341" s="86"/>
      <c r="BQ2341" s="86"/>
      <c r="BR2341" s="86"/>
      <c r="BS2341" s="86"/>
      <c r="BT2341" s="86"/>
      <c r="BU2341" s="86"/>
      <c r="BV2341" s="86"/>
      <c r="BW2341" s="86"/>
      <c r="BX2341" s="86"/>
      <c r="BY2341" s="86"/>
    </row>
    <row r="2342" spans="36:77" s="73" customFormat="1" ht="12.75" hidden="1">
      <c r="AJ2342" s="437"/>
      <c r="AK2342" s="437"/>
      <c r="AL2342" s="437"/>
      <c r="AM2342" s="437"/>
      <c r="AN2342" s="437"/>
      <c r="AO2342" s="437"/>
      <c r="AP2342" s="437"/>
      <c r="AQ2342" s="437"/>
      <c r="AR2342" s="84"/>
      <c r="AS2342" s="84"/>
      <c r="AT2342" s="84"/>
      <c r="AU2342" s="84"/>
      <c r="AV2342" s="84"/>
      <c r="AW2342" s="84"/>
      <c r="AX2342" s="84"/>
      <c r="AY2342" s="84"/>
      <c r="AZ2342" s="84"/>
      <c r="BA2342" s="84"/>
      <c r="BB2342" s="84"/>
      <c r="BC2342" s="84"/>
      <c r="BD2342" s="84"/>
      <c r="BE2342" s="86"/>
      <c r="BF2342" s="86"/>
      <c r="BG2342" s="86"/>
      <c r="BH2342" s="86"/>
      <c r="BI2342" s="86"/>
      <c r="BJ2342" s="86"/>
      <c r="BK2342" s="86"/>
      <c r="BL2342" s="86"/>
      <c r="BM2342" s="86"/>
      <c r="BN2342" s="86"/>
      <c r="BO2342" s="86"/>
      <c r="BP2342" s="86"/>
      <c r="BQ2342" s="86"/>
      <c r="BR2342" s="86"/>
      <c r="BS2342" s="86"/>
      <c r="BT2342" s="86"/>
      <c r="BU2342" s="86"/>
      <c r="BV2342" s="86"/>
      <c r="BW2342" s="86"/>
      <c r="BX2342" s="86"/>
      <c r="BY2342" s="86"/>
    </row>
    <row r="2343" spans="36:77" s="73" customFormat="1" ht="12.75" hidden="1">
      <c r="AJ2343" s="437"/>
      <c r="AK2343" s="437"/>
      <c r="AL2343" s="437"/>
      <c r="AM2343" s="437"/>
      <c r="AN2343" s="437"/>
      <c r="AO2343" s="437"/>
      <c r="AP2343" s="437"/>
      <c r="AQ2343" s="437"/>
      <c r="AR2343" s="84"/>
      <c r="AS2343" s="84"/>
      <c r="AT2343" s="84"/>
      <c r="AU2343" s="84"/>
      <c r="AV2343" s="84"/>
      <c r="AW2343" s="84"/>
      <c r="AX2343" s="84"/>
      <c r="AY2343" s="84"/>
      <c r="AZ2343" s="84"/>
      <c r="BA2343" s="84"/>
      <c r="BB2343" s="84"/>
      <c r="BC2343" s="84"/>
      <c r="BD2343" s="84"/>
      <c r="BE2343" s="86"/>
      <c r="BF2343" s="86"/>
      <c r="BG2343" s="86"/>
      <c r="BH2343" s="86"/>
      <c r="BI2343" s="86"/>
      <c r="BJ2343" s="86"/>
      <c r="BK2343" s="86"/>
      <c r="BL2343" s="86"/>
      <c r="BM2343" s="86"/>
      <c r="BN2343" s="86"/>
      <c r="BO2343" s="86"/>
      <c r="BP2343" s="86"/>
      <c r="BQ2343" s="86"/>
      <c r="BR2343" s="86"/>
      <c r="BS2343" s="86"/>
      <c r="BT2343" s="86"/>
      <c r="BU2343" s="86"/>
      <c r="BV2343" s="86"/>
      <c r="BW2343" s="86"/>
      <c r="BX2343" s="86"/>
      <c r="BY2343" s="86"/>
    </row>
    <row r="2344" spans="36:77" s="73" customFormat="1" ht="12.75" hidden="1">
      <c r="AJ2344" s="437"/>
      <c r="AK2344" s="437"/>
      <c r="AL2344" s="437"/>
      <c r="AM2344" s="437"/>
      <c r="AN2344" s="437"/>
      <c r="AO2344" s="437"/>
      <c r="AP2344" s="437"/>
      <c r="AQ2344" s="437"/>
      <c r="AR2344" s="84"/>
      <c r="AS2344" s="84"/>
      <c r="AT2344" s="84"/>
      <c r="AU2344" s="84"/>
      <c r="AV2344" s="84"/>
      <c r="AW2344" s="84"/>
      <c r="AX2344" s="84"/>
      <c r="AY2344" s="84"/>
      <c r="AZ2344" s="84"/>
      <c r="BA2344" s="84"/>
      <c r="BB2344" s="84"/>
      <c r="BC2344" s="84"/>
      <c r="BD2344" s="84"/>
      <c r="BE2344" s="86"/>
      <c r="BF2344" s="86"/>
      <c r="BG2344" s="86"/>
      <c r="BH2344" s="86"/>
      <c r="BI2344" s="86"/>
      <c r="BJ2344" s="86"/>
      <c r="BK2344" s="86"/>
      <c r="BL2344" s="86"/>
      <c r="BM2344" s="86"/>
      <c r="BN2344" s="86"/>
      <c r="BO2344" s="86"/>
      <c r="BP2344" s="86"/>
      <c r="BQ2344" s="86"/>
      <c r="BR2344" s="86"/>
      <c r="BS2344" s="86"/>
      <c r="BT2344" s="86"/>
      <c r="BU2344" s="86"/>
      <c r="BV2344" s="86"/>
      <c r="BW2344" s="86"/>
      <c r="BX2344" s="86"/>
      <c r="BY2344" s="86"/>
    </row>
    <row r="2345" spans="36:77" s="73" customFormat="1" ht="12.75" hidden="1">
      <c r="AJ2345" s="437"/>
      <c r="AK2345" s="437"/>
      <c r="AL2345" s="437"/>
      <c r="AM2345" s="437"/>
      <c r="AN2345" s="437"/>
      <c r="AO2345" s="437"/>
      <c r="AP2345" s="437"/>
      <c r="AQ2345" s="437"/>
      <c r="AR2345" s="84"/>
      <c r="AS2345" s="84"/>
      <c r="AT2345" s="84"/>
      <c r="AU2345" s="84"/>
      <c r="AV2345" s="84"/>
      <c r="AW2345" s="84"/>
      <c r="AX2345" s="84"/>
      <c r="AY2345" s="84"/>
      <c r="AZ2345" s="84"/>
      <c r="BA2345" s="84"/>
      <c r="BB2345" s="84"/>
      <c r="BC2345" s="84"/>
      <c r="BD2345" s="84"/>
      <c r="BE2345" s="86"/>
      <c r="BF2345" s="86"/>
      <c r="BG2345" s="86"/>
      <c r="BH2345" s="86"/>
      <c r="BI2345" s="86"/>
      <c r="BJ2345" s="86"/>
      <c r="BK2345" s="86"/>
      <c r="BL2345" s="86"/>
      <c r="BM2345" s="86"/>
      <c r="BN2345" s="86"/>
      <c r="BO2345" s="86"/>
      <c r="BP2345" s="86"/>
      <c r="BQ2345" s="86"/>
      <c r="BR2345" s="86"/>
      <c r="BS2345" s="86"/>
      <c r="BT2345" s="86"/>
      <c r="BU2345" s="86"/>
      <c r="BV2345" s="86"/>
      <c r="BW2345" s="86"/>
      <c r="BX2345" s="86"/>
      <c r="BY2345" s="86"/>
    </row>
    <row r="2346" spans="36:77" s="73" customFormat="1" ht="12.75" hidden="1">
      <c r="AJ2346" s="437"/>
      <c r="AK2346" s="437"/>
      <c r="AL2346" s="437"/>
      <c r="AM2346" s="437"/>
      <c r="AN2346" s="437"/>
      <c r="AO2346" s="437"/>
      <c r="AP2346" s="437"/>
      <c r="AQ2346" s="437"/>
      <c r="AR2346" s="84"/>
      <c r="AS2346" s="84"/>
      <c r="AT2346" s="84"/>
      <c r="AU2346" s="84"/>
      <c r="AV2346" s="84"/>
      <c r="AW2346" s="84"/>
      <c r="AX2346" s="84"/>
      <c r="AY2346" s="84"/>
      <c r="AZ2346" s="84"/>
      <c r="BA2346" s="84"/>
      <c r="BB2346" s="84"/>
      <c r="BC2346" s="84"/>
      <c r="BD2346" s="84"/>
      <c r="BE2346" s="86"/>
      <c r="BF2346" s="86"/>
      <c r="BG2346" s="86"/>
      <c r="BH2346" s="86"/>
      <c r="BI2346" s="86"/>
      <c r="BJ2346" s="86"/>
      <c r="BK2346" s="86"/>
      <c r="BL2346" s="86"/>
      <c r="BM2346" s="86"/>
      <c r="BN2346" s="86"/>
      <c r="BO2346" s="86"/>
      <c r="BP2346" s="86"/>
      <c r="BQ2346" s="86"/>
      <c r="BR2346" s="86"/>
      <c r="BS2346" s="86"/>
      <c r="BT2346" s="86"/>
      <c r="BU2346" s="86"/>
      <c r="BV2346" s="86"/>
      <c r="BW2346" s="86"/>
      <c r="BX2346" s="86"/>
      <c r="BY2346" s="86"/>
    </row>
    <row r="2347" spans="36:77" s="73" customFormat="1" ht="12.75" hidden="1">
      <c r="AJ2347" s="437"/>
      <c r="AK2347" s="437"/>
      <c r="AL2347" s="437"/>
      <c r="AM2347" s="437"/>
      <c r="AN2347" s="437"/>
      <c r="AO2347" s="437"/>
      <c r="AP2347" s="437"/>
      <c r="AQ2347" s="437"/>
      <c r="AR2347" s="84"/>
      <c r="AS2347" s="84"/>
      <c r="AT2347" s="84"/>
      <c r="AU2347" s="84"/>
      <c r="AV2347" s="84"/>
      <c r="AW2347" s="84"/>
      <c r="AX2347" s="84"/>
      <c r="AY2347" s="84"/>
      <c r="AZ2347" s="84"/>
      <c r="BA2347" s="84"/>
      <c r="BB2347" s="84"/>
      <c r="BC2347" s="84"/>
      <c r="BD2347" s="84"/>
      <c r="BE2347" s="86"/>
      <c r="BF2347" s="86"/>
      <c r="BG2347" s="86"/>
      <c r="BH2347" s="86"/>
      <c r="BI2347" s="86"/>
      <c r="BJ2347" s="86"/>
      <c r="BK2347" s="86"/>
      <c r="BL2347" s="86"/>
      <c r="BM2347" s="86"/>
      <c r="BN2347" s="86"/>
      <c r="BO2347" s="86"/>
      <c r="BP2347" s="86"/>
      <c r="BQ2347" s="86"/>
      <c r="BR2347" s="86"/>
      <c r="BS2347" s="86"/>
      <c r="BT2347" s="86"/>
      <c r="BU2347" s="86"/>
      <c r="BV2347" s="86"/>
      <c r="BW2347" s="86"/>
      <c r="BX2347" s="86"/>
      <c r="BY2347" s="86"/>
    </row>
    <row r="2348" spans="36:77" s="73" customFormat="1" ht="12.75" hidden="1">
      <c r="AJ2348" s="437"/>
      <c r="AK2348" s="437"/>
      <c r="AL2348" s="437"/>
      <c r="AM2348" s="437"/>
      <c r="AN2348" s="437"/>
      <c r="AO2348" s="437"/>
      <c r="AP2348" s="437"/>
      <c r="AQ2348" s="437"/>
      <c r="AR2348" s="84"/>
      <c r="AS2348" s="84"/>
      <c r="AT2348" s="84"/>
      <c r="AU2348" s="84"/>
      <c r="AV2348" s="84"/>
      <c r="AW2348" s="84"/>
      <c r="AX2348" s="84"/>
      <c r="AY2348" s="84"/>
      <c r="AZ2348" s="84"/>
      <c r="BA2348" s="84"/>
      <c r="BB2348" s="84"/>
      <c r="BC2348" s="84"/>
      <c r="BD2348" s="84"/>
      <c r="BE2348" s="86"/>
      <c r="BF2348" s="86"/>
      <c r="BG2348" s="86"/>
      <c r="BH2348" s="86"/>
      <c r="BI2348" s="86"/>
      <c r="BJ2348" s="86"/>
      <c r="BK2348" s="86"/>
      <c r="BL2348" s="86"/>
      <c r="BM2348" s="86"/>
      <c r="BN2348" s="86"/>
      <c r="BO2348" s="86"/>
      <c r="BP2348" s="86"/>
      <c r="BQ2348" s="86"/>
      <c r="BR2348" s="86"/>
      <c r="BS2348" s="86"/>
      <c r="BT2348" s="86"/>
      <c r="BU2348" s="86"/>
      <c r="BV2348" s="86"/>
      <c r="BW2348" s="86"/>
      <c r="BX2348" s="86"/>
      <c r="BY2348" s="86"/>
    </row>
    <row r="2349" spans="36:77" s="73" customFormat="1" ht="12.75" hidden="1">
      <c r="AJ2349" s="437"/>
      <c r="AK2349" s="437"/>
      <c r="AL2349" s="437"/>
      <c r="AM2349" s="437"/>
      <c r="AN2349" s="437"/>
      <c r="AO2349" s="437"/>
      <c r="AP2349" s="437"/>
      <c r="AQ2349" s="437"/>
      <c r="AR2349" s="84"/>
      <c r="AS2349" s="84"/>
      <c r="AT2349" s="84"/>
      <c r="AU2349" s="84"/>
      <c r="AV2349" s="84"/>
      <c r="AW2349" s="84"/>
      <c r="AX2349" s="84"/>
      <c r="AY2349" s="84"/>
      <c r="AZ2349" s="84"/>
      <c r="BA2349" s="84"/>
      <c r="BB2349" s="84"/>
      <c r="BC2349" s="84"/>
      <c r="BD2349" s="84"/>
      <c r="BE2349" s="86"/>
      <c r="BF2349" s="86"/>
      <c r="BG2349" s="86"/>
      <c r="BH2349" s="86"/>
      <c r="BI2349" s="86"/>
      <c r="BJ2349" s="86"/>
      <c r="BK2349" s="86"/>
      <c r="BL2349" s="86"/>
      <c r="BM2349" s="86"/>
      <c r="BN2349" s="86"/>
      <c r="BO2349" s="86"/>
      <c r="BP2349" s="86"/>
      <c r="BQ2349" s="86"/>
      <c r="BR2349" s="86"/>
      <c r="BS2349" s="86"/>
      <c r="BT2349" s="86"/>
      <c r="BU2349" s="86"/>
      <c r="BV2349" s="86"/>
      <c r="BW2349" s="86"/>
      <c r="BX2349" s="86"/>
      <c r="BY2349" s="86"/>
    </row>
    <row r="2350" spans="36:77" s="73" customFormat="1" ht="12.75" hidden="1">
      <c r="AJ2350" s="437"/>
      <c r="AK2350" s="437"/>
      <c r="AL2350" s="437"/>
      <c r="AM2350" s="437"/>
      <c r="AN2350" s="437"/>
      <c r="AO2350" s="437"/>
      <c r="AP2350" s="437"/>
      <c r="AQ2350" s="437"/>
      <c r="AR2350" s="84"/>
      <c r="AS2350" s="84"/>
      <c r="AT2350" s="84"/>
      <c r="AU2350" s="84"/>
      <c r="AV2350" s="84"/>
      <c r="AW2350" s="84"/>
      <c r="AX2350" s="84"/>
      <c r="AY2350" s="84"/>
      <c r="AZ2350" s="84"/>
      <c r="BA2350" s="84"/>
      <c r="BB2350" s="84"/>
      <c r="BC2350" s="84"/>
      <c r="BD2350" s="84"/>
      <c r="BE2350" s="86"/>
      <c r="BF2350" s="86"/>
      <c r="BG2350" s="86"/>
      <c r="BH2350" s="86"/>
      <c r="BI2350" s="86"/>
      <c r="BJ2350" s="86"/>
      <c r="BK2350" s="86"/>
      <c r="BL2350" s="86"/>
      <c r="BM2350" s="86"/>
      <c r="BN2350" s="86"/>
      <c r="BO2350" s="86"/>
      <c r="BP2350" s="86"/>
      <c r="BQ2350" s="86"/>
      <c r="BR2350" s="86"/>
      <c r="BS2350" s="86"/>
      <c r="BT2350" s="86"/>
      <c r="BU2350" s="86"/>
      <c r="BV2350" s="86"/>
      <c r="BW2350" s="86"/>
      <c r="BX2350" s="86"/>
      <c r="BY2350" s="86"/>
    </row>
    <row r="2351" spans="36:77" s="73" customFormat="1" ht="12.75" hidden="1">
      <c r="AJ2351" s="437"/>
      <c r="AK2351" s="437"/>
      <c r="AL2351" s="437"/>
      <c r="AM2351" s="437"/>
      <c r="AN2351" s="437"/>
      <c r="AO2351" s="437"/>
      <c r="AP2351" s="437"/>
      <c r="AQ2351" s="437"/>
      <c r="AR2351" s="84"/>
      <c r="AS2351" s="84"/>
      <c r="AT2351" s="84"/>
      <c r="AU2351" s="84"/>
      <c r="AV2351" s="84"/>
      <c r="AW2351" s="84"/>
      <c r="AX2351" s="84"/>
      <c r="AY2351" s="84"/>
      <c r="AZ2351" s="84"/>
      <c r="BA2351" s="84"/>
      <c r="BB2351" s="84"/>
      <c r="BC2351" s="84"/>
      <c r="BD2351" s="84"/>
      <c r="BE2351" s="86"/>
      <c r="BF2351" s="86"/>
      <c r="BG2351" s="86"/>
      <c r="BH2351" s="86"/>
      <c r="BI2351" s="86"/>
      <c r="BJ2351" s="86"/>
      <c r="BK2351" s="86"/>
      <c r="BL2351" s="86"/>
      <c r="BM2351" s="86"/>
      <c r="BN2351" s="86"/>
      <c r="BO2351" s="86"/>
      <c r="BP2351" s="86"/>
      <c r="BQ2351" s="86"/>
      <c r="BR2351" s="86"/>
      <c r="BS2351" s="86"/>
      <c r="BT2351" s="86"/>
      <c r="BU2351" s="86"/>
      <c r="BV2351" s="86"/>
      <c r="BW2351" s="86"/>
      <c r="BX2351" s="86"/>
      <c r="BY2351" s="86"/>
    </row>
    <row r="2352" spans="36:77" s="73" customFormat="1" ht="12.75" hidden="1">
      <c r="AJ2352" s="437"/>
      <c r="AK2352" s="437"/>
      <c r="AL2352" s="437"/>
      <c r="AM2352" s="437"/>
      <c r="AN2352" s="437"/>
      <c r="AO2352" s="437"/>
      <c r="AP2352" s="437"/>
      <c r="AQ2352" s="437"/>
      <c r="AR2352" s="84"/>
      <c r="AS2352" s="84"/>
      <c r="AT2352" s="84"/>
      <c r="AU2352" s="84"/>
      <c r="AV2352" s="84"/>
      <c r="AW2352" s="84"/>
      <c r="AX2352" s="84"/>
      <c r="AY2352" s="84"/>
      <c r="AZ2352" s="84"/>
      <c r="BA2352" s="84"/>
      <c r="BB2352" s="84"/>
      <c r="BC2352" s="84"/>
      <c r="BD2352" s="84"/>
      <c r="BE2352" s="86"/>
      <c r="BF2352" s="86"/>
      <c r="BG2352" s="86"/>
      <c r="BH2352" s="86"/>
      <c r="BI2352" s="86"/>
      <c r="BJ2352" s="86"/>
      <c r="BK2352" s="86"/>
      <c r="BL2352" s="86"/>
      <c r="BM2352" s="86"/>
      <c r="BN2352" s="86"/>
      <c r="BO2352" s="86"/>
      <c r="BP2352" s="86"/>
      <c r="BQ2352" s="86"/>
      <c r="BR2352" s="86"/>
      <c r="BS2352" s="86"/>
      <c r="BT2352" s="86"/>
      <c r="BU2352" s="86"/>
      <c r="BV2352" s="86"/>
      <c r="BW2352" s="86"/>
      <c r="BX2352" s="86"/>
      <c r="BY2352" s="86"/>
    </row>
    <row r="2353" spans="36:77" s="73" customFormat="1" ht="12.75" hidden="1">
      <c r="AJ2353" s="437"/>
      <c r="AK2353" s="437"/>
      <c r="AL2353" s="437"/>
      <c r="AM2353" s="437"/>
      <c r="AN2353" s="437"/>
      <c r="AO2353" s="437"/>
      <c r="AP2353" s="437"/>
      <c r="AQ2353" s="437"/>
      <c r="AR2353" s="84"/>
      <c r="AS2353" s="84"/>
      <c r="AT2353" s="84"/>
      <c r="AU2353" s="84"/>
      <c r="AV2353" s="84"/>
      <c r="AW2353" s="84"/>
      <c r="AX2353" s="84"/>
      <c r="AY2353" s="84"/>
      <c r="AZ2353" s="84"/>
      <c r="BA2353" s="84"/>
      <c r="BB2353" s="84"/>
      <c r="BC2353" s="84"/>
      <c r="BD2353" s="84"/>
      <c r="BE2353" s="86"/>
      <c r="BF2353" s="86"/>
      <c r="BG2353" s="86"/>
      <c r="BH2353" s="86"/>
      <c r="BI2353" s="86"/>
      <c r="BJ2353" s="86"/>
      <c r="BK2353" s="86"/>
      <c r="BL2353" s="86"/>
      <c r="BM2353" s="86"/>
      <c r="BN2353" s="86"/>
      <c r="BO2353" s="86"/>
      <c r="BP2353" s="86"/>
      <c r="BQ2353" s="86"/>
      <c r="BR2353" s="86"/>
      <c r="BS2353" s="86"/>
      <c r="BT2353" s="86"/>
      <c r="BU2353" s="86"/>
      <c r="BV2353" s="86"/>
      <c r="BW2353" s="86"/>
      <c r="BX2353" s="86"/>
      <c r="BY2353" s="86"/>
    </row>
    <row r="2354" spans="36:77" s="73" customFormat="1" ht="12.75" hidden="1">
      <c r="AJ2354" s="437"/>
      <c r="AK2354" s="437"/>
      <c r="AL2354" s="437"/>
      <c r="AM2354" s="437"/>
      <c r="AN2354" s="437"/>
      <c r="AO2354" s="437"/>
      <c r="AP2354" s="437"/>
      <c r="AQ2354" s="437"/>
      <c r="AR2354" s="84"/>
      <c r="AS2354" s="84"/>
      <c r="AT2354" s="84"/>
      <c r="AU2354" s="84"/>
      <c r="AV2354" s="84"/>
      <c r="AW2354" s="84"/>
      <c r="AX2354" s="84"/>
      <c r="AY2354" s="84"/>
      <c r="AZ2354" s="84"/>
      <c r="BA2354" s="84"/>
      <c r="BB2354" s="84"/>
      <c r="BC2354" s="84"/>
      <c r="BD2354" s="84"/>
      <c r="BE2354" s="86"/>
      <c r="BF2354" s="86"/>
      <c r="BG2354" s="86"/>
      <c r="BH2354" s="86"/>
      <c r="BI2354" s="86"/>
      <c r="BJ2354" s="86"/>
      <c r="BK2354" s="86"/>
      <c r="BL2354" s="86"/>
      <c r="BM2354" s="86"/>
      <c r="BN2354" s="86"/>
      <c r="BO2354" s="86"/>
      <c r="BP2354" s="86"/>
      <c r="BQ2354" s="86"/>
      <c r="BR2354" s="86"/>
      <c r="BS2354" s="86"/>
      <c r="BT2354" s="86"/>
      <c r="BU2354" s="86"/>
      <c r="BV2354" s="86"/>
      <c r="BW2354" s="86"/>
      <c r="BX2354" s="86"/>
      <c r="BY2354" s="86"/>
    </row>
    <row r="2355" spans="36:77" s="73" customFormat="1" ht="12.75" hidden="1">
      <c r="AJ2355" s="437"/>
      <c r="AK2355" s="437"/>
      <c r="AL2355" s="437"/>
      <c r="AM2355" s="437"/>
      <c r="AN2355" s="437"/>
      <c r="AO2355" s="437"/>
      <c r="AP2355" s="437"/>
      <c r="AQ2355" s="437"/>
      <c r="AR2355" s="84"/>
      <c r="AS2355" s="84"/>
      <c r="AT2355" s="84"/>
      <c r="AU2355" s="84"/>
      <c r="AV2355" s="84"/>
      <c r="AW2355" s="84"/>
      <c r="AX2355" s="84"/>
      <c r="AY2355" s="84"/>
      <c r="AZ2355" s="84"/>
      <c r="BA2355" s="84"/>
      <c r="BB2355" s="84"/>
      <c r="BC2355" s="84"/>
      <c r="BD2355" s="84"/>
      <c r="BE2355" s="86"/>
      <c r="BF2355" s="86"/>
      <c r="BG2355" s="86"/>
      <c r="BH2355" s="86"/>
      <c r="BI2355" s="86"/>
      <c r="BJ2355" s="86"/>
      <c r="BK2355" s="86"/>
      <c r="BL2355" s="86"/>
      <c r="BM2355" s="86"/>
      <c r="BN2355" s="86"/>
      <c r="BO2355" s="86"/>
      <c r="BP2355" s="86"/>
      <c r="BQ2355" s="86"/>
      <c r="BR2355" s="86"/>
      <c r="BS2355" s="86"/>
      <c r="BT2355" s="86"/>
      <c r="BU2355" s="86"/>
      <c r="BV2355" s="86"/>
      <c r="BW2355" s="86"/>
      <c r="BX2355" s="86"/>
      <c r="BY2355" s="86"/>
    </row>
    <row r="2356" spans="36:77" s="73" customFormat="1" ht="12.75" hidden="1">
      <c r="AJ2356" s="437"/>
      <c r="AK2356" s="437"/>
      <c r="AL2356" s="437"/>
      <c r="AM2356" s="437"/>
      <c r="AN2356" s="437"/>
      <c r="AO2356" s="437"/>
      <c r="AP2356" s="437"/>
      <c r="AQ2356" s="437"/>
      <c r="AR2356" s="84"/>
      <c r="AS2356" s="84"/>
      <c r="AT2356" s="84"/>
      <c r="AU2356" s="84"/>
      <c r="AV2356" s="84"/>
      <c r="AW2356" s="84"/>
      <c r="AX2356" s="84"/>
      <c r="AY2356" s="84"/>
      <c r="AZ2356" s="84"/>
      <c r="BA2356" s="84"/>
      <c r="BB2356" s="84"/>
      <c r="BC2356" s="84"/>
      <c r="BD2356" s="84"/>
      <c r="BE2356" s="86"/>
      <c r="BF2356" s="86"/>
      <c r="BG2356" s="86"/>
      <c r="BH2356" s="86"/>
      <c r="BI2356" s="86"/>
      <c r="BJ2356" s="86"/>
      <c r="BK2356" s="86"/>
      <c r="BL2356" s="86"/>
      <c r="BM2356" s="86"/>
      <c r="BN2356" s="86"/>
      <c r="BO2356" s="86"/>
      <c r="BP2356" s="86"/>
      <c r="BQ2356" s="86"/>
      <c r="BR2356" s="86"/>
      <c r="BS2356" s="86"/>
      <c r="BT2356" s="86"/>
      <c r="BU2356" s="86"/>
      <c r="BV2356" s="86"/>
      <c r="BW2356" s="86"/>
      <c r="BX2356" s="86"/>
      <c r="BY2356" s="86"/>
    </row>
    <row r="2357" spans="36:77" s="73" customFormat="1" ht="12.75" hidden="1">
      <c r="AJ2357" s="437"/>
      <c r="AK2357" s="437"/>
      <c r="AL2357" s="437"/>
      <c r="AM2357" s="437"/>
      <c r="AN2357" s="437"/>
      <c r="AO2357" s="437"/>
      <c r="AP2357" s="437"/>
      <c r="AQ2357" s="437"/>
      <c r="AR2357" s="84"/>
      <c r="AS2357" s="84"/>
      <c r="AT2357" s="84"/>
      <c r="AU2357" s="84"/>
      <c r="AV2357" s="84"/>
      <c r="AW2357" s="84"/>
      <c r="AX2357" s="84"/>
      <c r="AY2357" s="84"/>
      <c r="AZ2357" s="84"/>
      <c r="BA2357" s="84"/>
      <c r="BB2357" s="84"/>
      <c r="BC2357" s="84"/>
      <c r="BD2357" s="84"/>
      <c r="BE2357" s="86"/>
      <c r="BF2357" s="86"/>
      <c r="BG2357" s="86"/>
      <c r="BH2357" s="86"/>
      <c r="BI2357" s="86"/>
      <c r="BJ2357" s="86"/>
      <c r="BK2357" s="86"/>
      <c r="BL2357" s="86"/>
      <c r="BM2357" s="86"/>
      <c r="BN2357" s="86"/>
      <c r="BO2357" s="86"/>
      <c r="BP2357" s="86"/>
      <c r="BQ2357" s="86"/>
      <c r="BR2357" s="86"/>
      <c r="BS2357" s="86"/>
      <c r="BT2357" s="86"/>
      <c r="BU2357" s="86"/>
      <c r="BV2357" s="86"/>
      <c r="BW2357" s="86"/>
      <c r="BX2357" s="86"/>
      <c r="BY2357" s="86"/>
    </row>
    <row r="2358" spans="36:77" s="73" customFormat="1" ht="12.75" hidden="1">
      <c r="AJ2358" s="437"/>
      <c r="AK2358" s="437"/>
      <c r="AL2358" s="437"/>
      <c r="AM2358" s="437"/>
      <c r="AN2358" s="437"/>
      <c r="AO2358" s="437"/>
      <c r="AP2358" s="437"/>
      <c r="AQ2358" s="437"/>
      <c r="AR2358" s="84"/>
      <c r="AS2358" s="84"/>
      <c r="AT2358" s="84"/>
      <c r="AU2358" s="84"/>
      <c r="AV2358" s="84"/>
      <c r="AW2358" s="84"/>
      <c r="AX2358" s="84"/>
      <c r="AY2358" s="84"/>
      <c r="AZ2358" s="84"/>
      <c r="BA2358" s="84"/>
      <c r="BB2358" s="84"/>
      <c r="BC2358" s="84"/>
      <c r="BD2358" s="84"/>
      <c r="BE2358" s="86"/>
      <c r="BF2358" s="86"/>
      <c r="BG2358" s="86"/>
      <c r="BH2358" s="86"/>
      <c r="BI2358" s="86"/>
      <c r="BJ2358" s="86"/>
      <c r="BK2358" s="86"/>
      <c r="BL2358" s="86"/>
      <c r="BM2358" s="86"/>
      <c r="BN2358" s="86"/>
      <c r="BO2358" s="86"/>
      <c r="BP2358" s="86"/>
      <c r="BQ2358" s="86"/>
      <c r="BR2358" s="86"/>
      <c r="BS2358" s="86"/>
      <c r="BT2358" s="86"/>
      <c r="BU2358" s="86"/>
      <c r="BV2358" s="86"/>
      <c r="BW2358" s="86"/>
      <c r="BX2358" s="86"/>
      <c r="BY2358" s="86"/>
    </row>
    <row r="2359" spans="36:77" s="73" customFormat="1" ht="12.75" hidden="1">
      <c r="AJ2359" s="437"/>
      <c r="AK2359" s="437"/>
      <c r="AL2359" s="437"/>
      <c r="AM2359" s="437"/>
      <c r="AN2359" s="437"/>
      <c r="AO2359" s="437"/>
      <c r="AP2359" s="437"/>
      <c r="AQ2359" s="437"/>
      <c r="AR2359" s="84"/>
      <c r="AS2359" s="84"/>
      <c r="AT2359" s="84"/>
      <c r="AU2359" s="84"/>
      <c r="AV2359" s="84"/>
      <c r="AW2359" s="84"/>
      <c r="AX2359" s="84"/>
      <c r="AY2359" s="84"/>
      <c r="AZ2359" s="84"/>
      <c r="BA2359" s="84"/>
      <c r="BB2359" s="84"/>
      <c r="BC2359" s="84"/>
      <c r="BD2359" s="84"/>
      <c r="BE2359" s="86"/>
      <c r="BF2359" s="86"/>
      <c r="BG2359" s="86"/>
      <c r="BH2359" s="86"/>
      <c r="BI2359" s="86"/>
      <c r="BJ2359" s="86"/>
      <c r="BK2359" s="86"/>
      <c r="BL2359" s="86"/>
      <c r="BM2359" s="86"/>
      <c r="BN2359" s="86"/>
      <c r="BO2359" s="86"/>
      <c r="BP2359" s="86"/>
      <c r="BQ2359" s="86"/>
      <c r="BR2359" s="86"/>
      <c r="BS2359" s="86"/>
      <c r="BT2359" s="86"/>
      <c r="BU2359" s="86"/>
      <c r="BV2359" s="86"/>
      <c r="BW2359" s="86"/>
      <c r="BX2359" s="86"/>
      <c r="BY2359" s="86"/>
    </row>
    <row r="2360" spans="36:77" s="73" customFormat="1" ht="12.75" hidden="1">
      <c r="AJ2360" s="437"/>
      <c r="AK2360" s="437"/>
      <c r="AL2360" s="437"/>
      <c r="AM2360" s="437"/>
      <c r="AN2360" s="437"/>
      <c r="AO2360" s="437"/>
      <c r="AP2360" s="437"/>
      <c r="AQ2360" s="437"/>
      <c r="AR2360" s="84"/>
      <c r="AS2360" s="84"/>
      <c r="AT2360" s="84"/>
      <c r="AU2360" s="84"/>
      <c r="AV2360" s="84"/>
      <c r="AW2360" s="84"/>
      <c r="AX2360" s="84"/>
      <c r="AY2360" s="84"/>
      <c r="AZ2360" s="84"/>
      <c r="BA2360" s="84"/>
      <c r="BB2360" s="84"/>
      <c r="BC2360" s="84"/>
      <c r="BD2360" s="84"/>
      <c r="BE2360" s="86"/>
      <c r="BF2360" s="86"/>
      <c r="BG2360" s="86"/>
      <c r="BH2360" s="86"/>
      <c r="BI2360" s="86"/>
      <c r="BJ2360" s="86"/>
      <c r="BK2360" s="86"/>
      <c r="BL2360" s="86"/>
      <c r="BM2360" s="86"/>
      <c r="BN2360" s="86"/>
      <c r="BO2360" s="86"/>
      <c r="BP2360" s="86"/>
      <c r="BQ2360" s="86"/>
      <c r="BR2360" s="86"/>
      <c r="BS2360" s="86"/>
      <c r="BT2360" s="86"/>
      <c r="BU2360" s="86"/>
      <c r="BV2360" s="86"/>
      <c r="BW2360" s="86"/>
      <c r="BX2360" s="86"/>
      <c r="BY2360" s="86"/>
    </row>
    <row r="2361" spans="36:77" s="73" customFormat="1" ht="12.75" hidden="1">
      <c r="AJ2361" s="437"/>
      <c r="AK2361" s="437"/>
      <c r="AL2361" s="437"/>
      <c r="AM2361" s="437"/>
      <c r="AN2361" s="437"/>
      <c r="AO2361" s="437"/>
      <c r="AP2361" s="437"/>
      <c r="AQ2361" s="437"/>
      <c r="AR2361" s="84"/>
      <c r="AS2361" s="84"/>
      <c r="AT2361" s="84"/>
      <c r="AU2361" s="84"/>
      <c r="AV2361" s="84"/>
      <c r="AW2361" s="84"/>
      <c r="AX2361" s="84"/>
      <c r="AY2361" s="84"/>
      <c r="AZ2361" s="84"/>
      <c r="BA2361" s="84"/>
      <c r="BB2361" s="84"/>
      <c r="BC2361" s="84"/>
      <c r="BD2361" s="84"/>
      <c r="BE2361" s="86"/>
      <c r="BF2361" s="86"/>
      <c r="BG2361" s="86"/>
      <c r="BH2361" s="86"/>
      <c r="BI2361" s="86"/>
      <c r="BJ2361" s="86"/>
      <c r="BK2361" s="86"/>
      <c r="BL2361" s="86"/>
      <c r="BM2361" s="86"/>
      <c r="BN2361" s="86"/>
      <c r="BO2361" s="86"/>
      <c r="BP2361" s="86"/>
      <c r="BQ2361" s="86"/>
      <c r="BR2361" s="86"/>
      <c r="BS2361" s="86"/>
      <c r="BT2361" s="86"/>
      <c r="BU2361" s="86"/>
      <c r="BV2361" s="86"/>
      <c r="BW2361" s="86"/>
      <c r="BX2361" s="86"/>
      <c r="BY2361" s="86"/>
    </row>
    <row r="2362" spans="36:77" s="73" customFormat="1" ht="12.75" hidden="1">
      <c r="AJ2362" s="437"/>
      <c r="AK2362" s="437"/>
      <c r="AL2362" s="437"/>
      <c r="AM2362" s="437"/>
      <c r="AN2362" s="437"/>
      <c r="AO2362" s="437"/>
      <c r="AP2362" s="437"/>
      <c r="AQ2362" s="437"/>
      <c r="AR2362" s="84"/>
      <c r="AS2362" s="84"/>
      <c r="AT2362" s="84"/>
      <c r="AU2362" s="84"/>
      <c r="AV2362" s="84"/>
      <c r="AW2362" s="84"/>
      <c r="AX2362" s="84"/>
      <c r="AY2362" s="84"/>
      <c r="AZ2362" s="84"/>
      <c r="BA2362" s="84"/>
      <c r="BB2362" s="84"/>
      <c r="BC2362" s="84"/>
      <c r="BD2362" s="84"/>
      <c r="BE2362" s="86"/>
      <c r="BF2362" s="86"/>
      <c r="BG2362" s="86"/>
      <c r="BH2362" s="86"/>
      <c r="BI2362" s="86"/>
      <c r="BJ2362" s="86"/>
      <c r="BK2362" s="86"/>
      <c r="BL2362" s="86"/>
      <c r="BM2362" s="86"/>
      <c r="BN2362" s="86"/>
      <c r="BO2362" s="86"/>
      <c r="BP2362" s="86"/>
      <c r="BQ2362" s="86"/>
      <c r="BR2362" s="86"/>
      <c r="BS2362" s="86"/>
      <c r="BT2362" s="86"/>
      <c r="BU2362" s="86"/>
      <c r="BV2362" s="86"/>
      <c r="BW2362" s="86"/>
      <c r="BX2362" s="86"/>
      <c r="BY2362" s="86"/>
    </row>
    <row r="2363" spans="36:77" s="73" customFormat="1" ht="12.75" hidden="1">
      <c r="AJ2363" s="437"/>
      <c r="AK2363" s="437"/>
      <c r="AL2363" s="437"/>
      <c r="AM2363" s="437"/>
      <c r="AN2363" s="437"/>
      <c r="AO2363" s="437"/>
      <c r="AP2363" s="437"/>
      <c r="AQ2363" s="437"/>
      <c r="AR2363" s="84"/>
      <c r="AS2363" s="84"/>
      <c r="AT2363" s="84"/>
      <c r="AU2363" s="84"/>
      <c r="AV2363" s="84"/>
      <c r="AW2363" s="84"/>
      <c r="AX2363" s="84"/>
      <c r="AY2363" s="84"/>
      <c r="AZ2363" s="84"/>
      <c r="BA2363" s="84"/>
      <c r="BB2363" s="84"/>
      <c r="BC2363" s="84"/>
      <c r="BD2363" s="84"/>
      <c r="BE2363" s="86"/>
      <c r="BF2363" s="86"/>
      <c r="BG2363" s="86"/>
      <c r="BH2363" s="86"/>
      <c r="BI2363" s="86"/>
      <c r="BJ2363" s="86"/>
      <c r="BK2363" s="86"/>
      <c r="BL2363" s="86"/>
      <c r="BM2363" s="86"/>
      <c r="BN2363" s="86"/>
      <c r="BO2363" s="86"/>
      <c r="BP2363" s="86"/>
      <c r="BQ2363" s="86"/>
      <c r="BR2363" s="86"/>
      <c r="BS2363" s="86"/>
      <c r="BT2363" s="86"/>
      <c r="BU2363" s="86"/>
      <c r="BV2363" s="86"/>
      <c r="BW2363" s="86"/>
      <c r="BX2363" s="86"/>
      <c r="BY2363" s="86"/>
    </row>
    <row r="2364" spans="36:77" s="73" customFormat="1" ht="12.75" hidden="1">
      <c r="AJ2364" s="437"/>
      <c r="AK2364" s="437"/>
      <c r="AL2364" s="437"/>
      <c r="AM2364" s="437"/>
      <c r="AN2364" s="437"/>
      <c r="AO2364" s="437"/>
      <c r="AP2364" s="437"/>
      <c r="AQ2364" s="437"/>
      <c r="AR2364" s="84"/>
      <c r="AS2364" s="84"/>
      <c r="AT2364" s="84"/>
      <c r="AU2364" s="84"/>
      <c r="AV2364" s="84"/>
      <c r="AW2364" s="84"/>
      <c r="AX2364" s="84"/>
      <c r="AY2364" s="84"/>
      <c r="AZ2364" s="84"/>
      <c r="BA2364" s="84"/>
      <c r="BB2364" s="84"/>
      <c r="BC2364" s="84"/>
      <c r="BD2364" s="84"/>
      <c r="BE2364" s="86"/>
      <c r="BF2364" s="86"/>
      <c r="BG2364" s="86"/>
      <c r="BH2364" s="86"/>
      <c r="BI2364" s="86"/>
      <c r="BJ2364" s="86"/>
      <c r="BK2364" s="86"/>
      <c r="BL2364" s="86"/>
      <c r="BM2364" s="86"/>
      <c r="BN2364" s="86"/>
      <c r="BO2364" s="86"/>
      <c r="BP2364" s="86"/>
      <c r="BQ2364" s="86"/>
      <c r="BR2364" s="86"/>
      <c r="BS2364" s="86"/>
      <c r="BT2364" s="86"/>
      <c r="BU2364" s="86"/>
      <c r="BV2364" s="86"/>
      <c r="BW2364" s="86"/>
      <c r="BX2364" s="86"/>
      <c r="BY2364" s="86"/>
    </row>
    <row r="2365" spans="36:77" s="73" customFormat="1" ht="12.75" hidden="1">
      <c r="AJ2365" s="437"/>
      <c r="AK2365" s="437"/>
      <c r="AL2365" s="437"/>
      <c r="AM2365" s="437"/>
      <c r="AN2365" s="437"/>
      <c r="AO2365" s="437"/>
      <c r="AP2365" s="437"/>
      <c r="AQ2365" s="437"/>
      <c r="AR2365" s="84"/>
      <c r="AS2365" s="84"/>
      <c r="AT2365" s="84"/>
      <c r="AU2365" s="84"/>
      <c r="AV2365" s="84"/>
      <c r="AW2365" s="84"/>
      <c r="AX2365" s="84"/>
      <c r="AY2365" s="84"/>
      <c r="AZ2365" s="84"/>
      <c r="BA2365" s="84"/>
      <c r="BB2365" s="84"/>
      <c r="BC2365" s="84"/>
      <c r="BD2365" s="84"/>
      <c r="BE2365" s="86"/>
      <c r="BF2365" s="86"/>
      <c r="BG2365" s="86"/>
      <c r="BH2365" s="86"/>
      <c r="BI2365" s="86"/>
      <c r="BJ2365" s="86"/>
      <c r="BK2365" s="86"/>
      <c r="BL2365" s="86"/>
      <c r="BM2365" s="86"/>
      <c r="BN2365" s="86"/>
      <c r="BO2365" s="86"/>
      <c r="BP2365" s="86"/>
      <c r="BQ2365" s="86"/>
      <c r="BR2365" s="86"/>
      <c r="BS2365" s="86"/>
      <c r="BT2365" s="86"/>
      <c r="BU2365" s="86"/>
      <c r="BV2365" s="86"/>
      <c r="BW2365" s="86"/>
      <c r="BX2365" s="86"/>
      <c r="BY2365" s="86"/>
    </row>
    <row r="2366" spans="36:77" s="73" customFormat="1" ht="12.75" hidden="1">
      <c r="AJ2366" s="437"/>
      <c r="AK2366" s="437"/>
      <c r="AL2366" s="437"/>
      <c r="AM2366" s="437"/>
      <c r="AN2366" s="437"/>
      <c r="AO2366" s="437"/>
      <c r="AP2366" s="437"/>
      <c r="AQ2366" s="437"/>
      <c r="AR2366" s="84"/>
      <c r="AS2366" s="84"/>
      <c r="AT2366" s="84"/>
      <c r="AU2366" s="84"/>
      <c r="AV2366" s="84"/>
      <c r="AW2366" s="84"/>
      <c r="AX2366" s="84"/>
      <c r="AY2366" s="84"/>
      <c r="AZ2366" s="84"/>
      <c r="BA2366" s="84"/>
      <c r="BB2366" s="84"/>
      <c r="BC2366" s="84"/>
      <c r="BD2366" s="84"/>
      <c r="BE2366" s="86"/>
      <c r="BF2366" s="86"/>
      <c r="BG2366" s="86"/>
      <c r="BH2366" s="86"/>
      <c r="BI2366" s="86"/>
      <c r="BJ2366" s="86"/>
      <c r="BK2366" s="86"/>
      <c r="BL2366" s="86"/>
      <c r="BM2366" s="86"/>
      <c r="BN2366" s="86"/>
      <c r="BO2366" s="86"/>
      <c r="BP2366" s="86"/>
      <c r="BQ2366" s="86"/>
      <c r="BR2366" s="86"/>
      <c r="BS2366" s="86"/>
      <c r="BT2366" s="86"/>
      <c r="BU2366" s="86"/>
      <c r="BV2366" s="86"/>
      <c r="BW2366" s="86"/>
      <c r="BX2366" s="86"/>
      <c r="BY2366" s="86"/>
    </row>
    <row r="2367" spans="36:77" s="73" customFormat="1" ht="12.75" hidden="1">
      <c r="AJ2367" s="437"/>
      <c r="AK2367" s="437"/>
      <c r="AL2367" s="437"/>
      <c r="AM2367" s="437"/>
      <c r="AN2367" s="437"/>
      <c r="AO2367" s="437"/>
      <c r="AP2367" s="437"/>
      <c r="AQ2367" s="437"/>
      <c r="AR2367" s="84"/>
      <c r="AS2367" s="84"/>
      <c r="AT2367" s="84"/>
      <c r="AU2367" s="84"/>
      <c r="AV2367" s="84"/>
      <c r="AW2367" s="84"/>
      <c r="AX2367" s="84"/>
      <c r="AY2367" s="84"/>
      <c r="AZ2367" s="84"/>
      <c r="BA2367" s="84"/>
      <c r="BB2367" s="84"/>
      <c r="BC2367" s="84"/>
      <c r="BD2367" s="84"/>
      <c r="BE2367" s="86"/>
      <c r="BF2367" s="86"/>
      <c r="BG2367" s="86"/>
      <c r="BH2367" s="86"/>
      <c r="BI2367" s="86"/>
      <c r="BJ2367" s="86"/>
      <c r="BK2367" s="86"/>
      <c r="BL2367" s="86"/>
      <c r="BM2367" s="86"/>
      <c r="BN2367" s="86"/>
      <c r="BO2367" s="86"/>
      <c r="BP2367" s="86"/>
      <c r="BQ2367" s="86"/>
      <c r="BR2367" s="86"/>
      <c r="BS2367" s="86"/>
      <c r="BT2367" s="86"/>
      <c r="BU2367" s="86"/>
      <c r="BV2367" s="86"/>
      <c r="BW2367" s="86"/>
      <c r="BX2367" s="86"/>
      <c r="BY2367" s="86"/>
    </row>
    <row r="2368" spans="36:77" s="73" customFormat="1" ht="12.75" hidden="1">
      <c r="AJ2368" s="437"/>
      <c r="AK2368" s="437"/>
      <c r="AL2368" s="437"/>
      <c r="AM2368" s="437"/>
      <c r="AN2368" s="437"/>
      <c r="AO2368" s="437"/>
      <c r="AP2368" s="437"/>
      <c r="AQ2368" s="437"/>
      <c r="AR2368" s="84"/>
      <c r="AS2368" s="84"/>
      <c r="AT2368" s="84"/>
      <c r="AU2368" s="84"/>
      <c r="AV2368" s="84"/>
      <c r="AW2368" s="84"/>
      <c r="AX2368" s="84"/>
      <c r="AY2368" s="84"/>
      <c r="AZ2368" s="84"/>
      <c r="BA2368" s="84"/>
      <c r="BB2368" s="84"/>
      <c r="BC2368" s="84"/>
      <c r="BD2368" s="84"/>
      <c r="BE2368" s="86"/>
      <c r="BF2368" s="86"/>
      <c r="BG2368" s="86"/>
      <c r="BH2368" s="86"/>
      <c r="BI2368" s="86"/>
      <c r="BJ2368" s="86"/>
      <c r="BK2368" s="86"/>
      <c r="BL2368" s="86"/>
      <c r="BM2368" s="86"/>
      <c r="BN2368" s="86"/>
      <c r="BO2368" s="86"/>
      <c r="BP2368" s="86"/>
      <c r="BQ2368" s="86"/>
      <c r="BR2368" s="86"/>
      <c r="BS2368" s="86"/>
      <c r="BT2368" s="86"/>
      <c r="BU2368" s="86"/>
      <c r="BV2368" s="86"/>
      <c r="BW2368" s="86"/>
      <c r="BX2368" s="86"/>
      <c r="BY2368" s="86"/>
    </row>
    <row r="2369" spans="36:77" s="73" customFormat="1" ht="12.75" hidden="1">
      <c r="AJ2369" s="437"/>
      <c r="AK2369" s="437"/>
      <c r="AL2369" s="437"/>
      <c r="AM2369" s="437"/>
      <c r="AN2369" s="437"/>
      <c r="AO2369" s="437"/>
      <c r="AP2369" s="437"/>
      <c r="AQ2369" s="437"/>
      <c r="AR2369" s="84"/>
      <c r="AS2369" s="84"/>
      <c r="AT2369" s="84"/>
      <c r="AU2369" s="84"/>
      <c r="AV2369" s="84"/>
      <c r="AW2369" s="84"/>
      <c r="AX2369" s="84"/>
      <c r="AY2369" s="84"/>
      <c r="AZ2369" s="84"/>
      <c r="BA2369" s="84"/>
      <c r="BB2369" s="84"/>
      <c r="BC2369" s="84"/>
      <c r="BD2369" s="84"/>
      <c r="BE2369" s="86"/>
      <c r="BF2369" s="86"/>
      <c r="BG2369" s="86"/>
      <c r="BH2369" s="86"/>
      <c r="BI2369" s="86"/>
      <c r="BJ2369" s="86"/>
      <c r="BK2369" s="86"/>
      <c r="BL2369" s="86"/>
      <c r="BM2369" s="86"/>
      <c r="BN2369" s="86"/>
      <c r="BO2369" s="86"/>
      <c r="BP2369" s="86"/>
      <c r="BQ2369" s="86"/>
      <c r="BR2369" s="86"/>
      <c r="BS2369" s="86"/>
      <c r="BT2369" s="86"/>
      <c r="BU2369" s="86"/>
      <c r="BV2369" s="86"/>
      <c r="BW2369" s="86"/>
      <c r="BX2369" s="86"/>
      <c r="BY2369" s="86"/>
    </row>
    <row r="2370" spans="36:77" s="73" customFormat="1" ht="12.75" hidden="1">
      <c r="AJ2370" s="437"/>
      <c r="AK2370" s="437"/>
      <c r="AL2370" s="437"/>
      <c r="AM2370" s="437"/>
      <c r="AN2370" s="437"/>
      <c r="AO2370" s="437"/>
      <c r="AP2370" s="437"/>
      <c r="AQ2370" s="437"/>
      <c r="AR2370" s="84"/>
      <c r="AS2370" s="84"/>
      <c r="AT2370" s="84"/>
      <c r="AU2370" s="84"/>
      <c r="AV2370" s="84"/>
      <c r="AW2370" s="84"/>
      <c r="AX2370" s="84"/>
      <c r="AY2370" s="84"/>
      <c r="AZ2370" s="84"/>
      <c r="BA2370" s="84"/>
      <c r="BB2370" s="84"/>
      <c r="BC2370" s="84"/>
      <c r="BD2370" s="84"/>
      <c r="BE2370" s="86"/>
      <c r="BF2370" s="86"/>
      <c r="BG2370" s="86"/>
      <c r="BH2370" s="86"/>
      <c r="BI2370" s="86"/>
      <c r="BJ2370" s="86"/>
      <c r="BK2370" s="86"/>
      <c r="BL2370" s="86"/>
      <c r="BM2370" s="86"/>
      <c r="BN2370" s="86"/>
      <c r="BO2370" s="86"/>
      <c r="BP2370" s="86"/>
      <c r="BQ2370" s="86"/>
      <c r="BR2370" s="86"/>
      <c r="BS2370" s="86"/>
      <c r="BT2370" s="86"/>
      <c r="BU2370" s="86"/>
      <c r="BV2370" s="86"/>
      <c r="BW2370" s="86"/>
      <c r="BX2370" s="86"/>
      <c r="BY2370" s="86"/>
    </row>
    <row r="2371" spans="36:77" s="73" customFormat="1" ht="12.75" hidden="1">
      <c r="AJ2371" s="437"/>
      <c r="AK2371" s="437"/>
      <c r="AL2371" s="437"/>
      <c r="AM2371" s="437"/>
      <c r="AN2371" s="437"/>
      <c r="AO2371" s="437"/>
      <c r="AP2371" s="437"/>
      <c r="AQ2371" s="437"/>
      <c r="AR2371" s="84"/>
      <c r="AS2371" s="84"/>
      <c r="AT2371" s="84"/>
      <c r="AU2371" s="84"/>
      <c r="AV2371" s="84"/>
      <c r="AW2371" s="84"/>
      <c r="AX2371" s="84"/>
      <c r="AY2371" s="84"/>
      <c r="AZ2371" s="84"/>
      <c r="BA2371" s="84"/>
      <c r="BB2371" s="84"/>
      <c r="BC2371" s="84"/>
      <c r="BD2371" s="84"/>
      <c r="BE2371" s="86"/>
      <c r="BF2371" s="86"/>
      <c r="BG2371" s="86"/>
      <c r="BH2371" s="86"/>
      <c r="BI2371" s="86"/>
      <c r="BJ2371" s="86"/>
      <c r="BK2371" s="86"/>
      <c r="BL2371" s="86"/>
      <c r="BM2371" s="86"/>
      <c r="BN2371" s="86"/>
      <c r="BO2371" s="86"/>
      <c r="BP2371" s="86"/>
      <c r="BQ2371" s="86"/>
      <c r="BR2371" s="86"/>
      <c r="BS2371" s="86"/>
      <c r="BT2371" s="86"/>
      <c r="BU2371" s="86"/>
      <c r="BV2371" s="86"/>
      <c r="BW2371" s="86"/>
      <c r="BX2371" s="86"/>
      <c r="BY2371" s="86"/>
    </row>
    <row r="2372" spans="36:77" s="73" customFormat="1" ht="12.75" hidden="1">
      <c r="AJ2372" s="437"/>
      <c r="AK2372" s="437"/>
      <c r="AL2372" s="437"/>
      <c r="AM2372" s="437"/>
      <c r="AN2372" s="437"/>
      <c r="AO2372" s="437"/>
      <c r="AP2372" s="437"/>
      <c r="AQ2372" s="437"/>
      <c r="AR2372" s="84"/>
      <c r="AS2372" s="84"/>
      <c r="AT2372" s="84"/>
      <c r="AU2372" s="84"/>
      <c r="AV2372" s="84"/>
      <c r="AW2372" s="84"/>
      <c r="AX2372" s="84"/>
      <c r="AY2372" s="84"/>
      <c r="AZ2372" s="84"/>
      <c r="BA2372" s="84"/>
      <c r="BB2372" s="84"/>
      <c r="BC2372" s="84"/>
      <c r="BD2372" s="84"/>
      <c r="BE2372" s="86"/>
      <c r="BF2372" s="86"/>
      <c r="BG2372" s="86"/>
      <c r="BH2372" s="86"/>
      <c r="BI2372" s="86"/>
      <c r="BJ2372" s="86"/>
      <c r="BK2372" s="86"/>
      <c r="BL2372" s="86"/>
      <c r="BM2372" s="86"/>
      <c r="BN2372" s="86"/>
      <c r="BO2372" s="86"/>
      <c r="BP2372" s="86"/>
      <c r="BQ2372" s="86"/>
      <c r="BR2372" s="86"/>
      <c r="BS2372" s="86"/>
      <c r="BT2372" s="86"/>
      <c r="BU2372" s="86"/>
      <c r="BV2372" s="86"/>
      <c r="BW2372" s="86"/>
      <c r="BX2372" s="86"/>
      <c r="BY2372" s="86"/>
    </row>
    <row r="2373" spans="36:77" s="73" customFormat="1" ht="12.75" hidden="1">
      <c r="AJ2373" s="437"/>
      <c r="AK2373" s="437"/>
      <c r="AL2373" s="437"/>
      <c r="AM2373" s="437"/>
      <c r="AN2373" s="437"/>
      <c r="AO2373" s="437"/>
      <c r="AP2373" s="437"/>
      <c r="AQ2373" s="437"/>
      <c r="AR2373" s="84"/>
      <c r="AS2373" s="84"/>
      <c r="AT2373" s="84"/>
      <c r="AU2373" s="84"/>
      <c r="AV2373" s="84"/>
      <c r="AW2373" s="84"/>
      <c r="AX2373" s="84"/>
      <c r="AY2373" s="84"/>
      <c r="AZ2373" s="84"/>
      <c r="BA2373" s="84"/>
      <c r="BB2373" s="84"/>
      <c r="BC2373" s="84"/>
      <c r="BD2373" s="84"/>
      <c r="BE2373" s="86"/>
      <c r="BF2373" s="86"/>
      <c r="BG2373" s="86"/>
      <c r="BH2373" s="86"/>
      <c r="BI2373" s="86"/>
      <c r="BJ2373" s="86"/>
      <c r="BK2373" s="86"/>
      <c r="BL2373" s="86"/>
      <c r="BM2373" s="86"/>
      <c r="BN2373" s="86"/>
      <c r="BO2373" s="86"/>
      <c r="BP2373" s="86"/>
      <c r="BQ2373" s="86"/>
      <c r="BR2373" s="86"/>
      <c r="BS2373" s="86"/>
      <c r="BT2373" s="86"/>
      <c r="BU2373" s="86"/>
      <c r="BV2373" s="86"/>
      <c r="BW2373" s="86"/>
      <c r="BX2373" s="86"/>
      <c r="BY2373" s="86"/>
    </row>
    <row r="2374" spans="36:77" s="73" customFormat="1" ht="12.75" hidden="1">
      <c r="AJ2374" s="437"/>
      <c r="AK2374" s="437"/>
      <c r="AL2374" s="437"/>
      <c r="AM2374" s="437"/>
      <c r="AN2374" s="437"/>
      <c r="AO2374" s="437"/>
      <c r="AP2374" s="437"/>
      <c r="AQ2374" s="437"/>
      <c r="AR2374" s="84"/>
      <c r="AS2374" s="84"/>
      <c r="AT2374" s="84"/>
      <c r="AU2374" s="84"/>
      <c r="AV2374" s="84"/>
      <c r="AW2374" s="84"/>
      <c r="AX2374" s="84"/>
      <c r="AY2374" s="84"/>
      <c r="AZ2374" s="84"/>
      <c r="BA2374" s="84"/>
      <c r="BB2374" s="84"/>
      <c r="BC2374" s="84"/>
      <c r="BD2374" s="84"/>
      <c r="BE2374" s="86"/>
      <c r="BF2374" s="86"/>
      <c r="BG2374" s="86"/>
      <c r="BH2374" s="86"/>
      <c r="BI2374" s="86"/>
      <c r="BJ2374" s="86"/>
      <c r="BK2374" s="86"/>
      <c r="BL2374" s="86"/>
      <c r="BM2374" s="86"/>
      <c r="BN2374" s="86"/>
      <c r="BO2374" s="86"/>
      <c r="BP2374" s="86"/>
      <c r="BQ2374" s="86"/>
      <c r="BR2374" s="86"/>
      <c r="BS2374" s="86"/>
      <c r="BT2374" s="86"/>
      <c r="BU2374" s="86"/>
      <c r="BV2374" s="86"/>
      <c r="BW2374" s="86"/>
      <c r="BX2374" s="86"/>
      <c r="BY2374" s="86"/>
    </row>
    <row r="2375" spans="36:77" s="73" customFormat="1" ht="12.75" hidden="1">
      <c r="AJ2375" s="437"/>
      <c r="AK2375" s="437"/>
      <c r="AL2375" s="437"/>
      <c r="AM2375" s="437"/>
      <c r="AN2375" s="437"/>
      <c r="AO2375" s="437"/>
      <c r="AP2375" s="437"/>
      <c r="AQ2375" s="437"/>
      <c r="AR2375" s="84"/>
      <c r="AS2375" s="84"/>
      <c r="AT2375" s="84"/>
      <c r="AU2375" s="84"/>
      <c r="AV2375" s="84"/>
      <c r="AW2375" s="84"/>
      <c r="AX2375" s="84"/>
      <c r="AY2375" s="84"/>
      <c r="AZ2375" s="84"/>
      <c r="BA2375" s="84"/>
      <c r="BB2375" s="84"/>
      <c r="BC2375" s="84"/>
      <c r="BD2375" s="84"/>
      <c r="BE2375" s="86"/>
      <c r="BF2375" s="86"/>
      <c r="BG2375" s="86"/>
      <c r="BH2375" s="86"/>
      <c r="BI2375" s="86"/>
      <c r="BJ2375" s="86"/>
      <c r="BK2375" s="86"/>
      <c r="BL2375" s="86"/>
      <c r="BM2375" s="86"/>
      <c r="BN2375" s="86"/>
      <c r="BO2375" s="86"/>
      <c r="BP2375" s="86"/>
      <c r="BQ2375" s="86"/>
      <c r="BR2375" s="86"/>
      <c r="BS2375" s="86"/>
      <c r="BT2375" s="86"/>
      <c r="BU2375" s="86"/>
      <c r="BV2375" s="86"/>
      <c r="BW2375" s="86"/>
      <c r="BX2375" s="86"/>
      <c r="BY2375" s="86"/>
    </row>
    <row r="2376" spans="36:77" s="73" customFormat="1" ht="12.75" hidden="1">
      <c r="AJ2376" s="437"/>
      <c r="AK2376" s="437"/>
      <c r="AL2376" s="437"/>
      <c r="AM2376" s="437"/>
      <c r="AN2376" s="437"/>
      <c r="AO2376" s="437"/>
      <c r="AP2376" s="437"/>
      <c r="AQ2376" s="437"/>
      <c r="AR2376" s="84"/>
      <c r="AS2376" s="84"/>
      <c r="AT2376" s="84"/>
      <c r="AU2376" s="84"/>
      <c r="AV2376" s="84"/>
      <c r="AW2376" s="84"/>
      <c r="AX2376" s="84"/>
      <c r="AY2376" s="84"/>
      <c r="AZ2376" s="84"/>
      <c r="BA2376" s="84"/>
      <c r="BB2376" s="84"/>
      <c r="BC2376" s="84"/>
      <c r="BD2376" s="84"/>
      <c r="BE2376" s="86"/>
      <c r="BF2376" s="86"/>
      <c r="BG2376" s="86"/>
      <c r="BH2376" s="86"/>
      <c r="BI2376" s="86"/>
      <c r="BJ2376" s="86"/>
      <c r="BK2376" s="86"/>
      <c r="BL2376" s="86"/>
      <c r="BM2376" s="86"/>
      <c r="BN2376" s="86"/>
      <c r="BO2376" s="86"/>
      <c r="BP2376" s="86"/>
      <c r="BQ2376" s="86"/>
      <c r="BR2376" s="86"/>
      <c r="BS2376" s="86"/>
      <c r="BT2376" s="86"/>
      <c r="BU2376" s="86"/>
      <c r="BV2376" s="86"/>
      <c r="BW2376" s="86"/>
      <c r="BX2376" s="86"/>
      <c r="BY2376" s="86"/>
    </row>
    <row r="2377" spans="36:77" s="73" customFormat="1" ht="12.75" hidden="1">
      <c r="AJ2377" s="437"/>
      <c r="AK2377" s="437"/>
      <c r="AL2377" s="437"/>
      <c r="AM2377" s="437"/>
      <c r="AN2377" s="437"/>
      <c r="AO2377" s="437"/>
      <c r="AP2377" s="437"/>
      <c r="AQ2377" s="437"/>
      <c r="AR2377" s="84"/>
      <c r="AS2377" s="84"/>
      <c r="AT2377" s="84"/>
      <c r="AU2377" s="84"/>
      <c r="AV2377" s="84"/>
      <c r="AW2377" s="84"/>
      <c r="AX2377" s="84"/>
      <c r="AY2377" s="84"/>
      <c r="AZ2377" s="84"/>
      <c r="BA2377" s="84"/>
      <c r="BB2377" s="84"/>
      <c r="BC2377" s="84"/>
      <c r="BD2377" s="84"/>
      <c r="BE2377" s="86"/>
      <c r="BF2377" s="86"/>
      <c r="BG2377" s="86"/>
      <c r="BH2377" s="86"/>
      <c r="BI2377" s="86"/>
      <c r="BJ2377" s="86"/>
      <c r="BK2377" s="86"/>
      <c r="BL2377" s="86"/>
      <c r="BM2377" s="86"/>
      <c r="BN2377" s="86"/>
      <c r="BO2377" s="86"/>
      <c r="BP2377" s="86"/>
      <c r="BQ2377" s="86"/>
      <c r="BR2377" s="86"/>
      <c r="BS2377" s="86"/>
      <c r="BT2377" s="86"/>
      <c r="BU2377" s="86"/>
      <c r="BV2377" s="86"/>
      <c r="BW2377" s="86"/>
      <c r="BX2377" s="86"/>
      <c r="BY2377" s="86"/>
    </row>
    <row r="2378" spans="36:77" s="73" customFormat="1" ht="12.75" hidden="1">
      <c r="AJ2378" s="437"/>
      <c r="AK2378" s="437"/>
      <c r="AL2378" s="437"/>
      <c r="AM2378" s="437"/>
      <c r="AN2378" s="437"/>
      <c r="AO2378" s="437"/>
      <c r="AP2378" s="437"/>
      <c r="AQ2378" s="437"/>
      <c r="AR2378" s="84"/>
      <c r="AS2378" s="84"/>
      <c r="AT2378" s="84"/>
      <c r="AU2378" s="84"/>
      <c r="AV2378" s="84"/>
      <c r="AW2378" s="84"/>
      <c r="AX2378" s="84"/>
      <c r="AY2378" s="84"/>
      <c r="AZ2378" s="84"/>
      <c r="BA2378" s="84"/>
      <c r="BB2378" s="84"/>
      <c r="BC2378" s="84"/>
      <c r="BD2378" s="84"/>
      <c r="BE2378" s="86"/>
      <c r="BF2378" s="86"/>
      <c r="BG2378" s="86"/>
      <c r="BH2378" s="86"/>
      <c r="BI2378" s="86"/>
      <c r="BJ2378" s="86"/>
      <c r="BK2378" s="86"/>
      <c r="BL2378" s="86"/>
      <c r="BM2378" s="86"/>
      <c r="BN2378" s="86"/>
      <c r="BO2378" s="86"/>
      <c r="BP2378" s="86"/>
      <c r="BQ2378" s="86"/>
      <c r="BR2378" s="86"/>
      <c r="BS2378" s="86"/>
      <c r="BT2378" s="86"/>
      <c r="BU2378" s="86"/>
      <c r="BV2378" s="86"/>
      <c r="BW2378" s="86"/>
      <c r="BX2378" s="86"/>
      <c r="BY2378" s="86"/>
    </row>
    <row r="2379" spans="36:77" s="73" customFormat="1" ht="12.75" hidden="1">
      <c r="AJ2379" s="437"/>
      <c r="AK2379" s="437"/>
      <c r="AL2379" s="437"/>
      <c r="AM2379" s="437"/>
      <c r="AN2379" s="437"/>
      <c r="AO2379" s="437"/>
      <c r="AP2379" s="437"/>
      <c r="AQ2379" s="437"/>
      <c r="AR2379" s="84"/>
      <c r="AS2379" s="84"/>
      <c r="AT2379" s="84"/>
      <c r="AU2379" s="84"/>
      <c r="AV2379" s="84"/>
      <c r="AW2379" s="84"/>
      <c r="AX2379" s="84"/>
      <c r="AY2379" s="84"/>
      <c r="AZ2379" s="84"/>
      <c r="BA2379" s="84"/>
      <c r="BB2379" s="84"/>
      <c r="BC2379" s="84"/>
      <c r="BD2379" s="84"/>
      <c r="BE2379" s="86"/>
      <c r="BF2379" s="86"/>
      <c r="BG2379" s="86"/>
      <c r="BH2379" s="86"/>
      <c r="BI2379" s="86"/>
      <c r="BJ2379" s="86"/>
      <c r="BK2379" s="86"/>
      <c r="BL2379" s="86"/>
      <c r="BM2379" s="86"/>
      <c r="BN2379" s="86"/>
      <c r="BO2379" s="86"/>
      <c r="BP2379" s="86"/>
      <c r="BQ2379" s="86"/>
      <c r="BR2379" s="86"/>
      <c r="BS2379" s="86"/>
      <c r="BT2379" s="86"/>
      <c r="BU2379" s="86"/>
      <c r="BV2379" s="86"/>
      <c r="BW2379" s="86"/>
      <c r="BX2379" s="86"/>
      <c r="BY2379" s="86"/>
    </row>
    <row r="2380" spans="36:77" s="73" customFormat="1" ht="12.75" hidden="1">
      <c r="AJ2380" s="437"/>
      <c r="AK2380" s="437"/>
      <c r="AL2380" s="437"/>
      <c r="AM2380" s="437"/>
      <c r="AN2380" s="437"/>
      <c r="AO2380" s="437"/>
      <c r="AP2380" s="437"/>
      <c r="AQ2380" s="437"/>
      <c r="AR2380" s="84"/>
      <c r="AS2380" s="84"/>
      <c r="AT2380" s="84"/>
      <c r="AU2380" s="84"/>
      <c r="AV2380" s="84"/>
      <c r="AW2380" s="84"/>
      <c r="AX2380" s="84"/>
      <c r="AY2380" s="84"/>
      <c r="AZ2380" s="84"/>
      <c r="BA2380" s="84"/>
      <c r="BB2380" s="84"/>
      <c r="BC2380" s="84"/>
      <c r="BD2380" s="84"/>
      <c r="BE2380" s="86"/>
      <c r="BF2380" s="86"/>
      <c r="BG2380" s="86"/>
      <c r="BH2380" s="86"/>
      <c r="BI2380" s="86"/>
      <c r="BJ2380" s="86"/>
      <c r="BK2380" s="86"/>
      <c r="BL2380" s="86"/>
      <c r="BM2380" s="86"/>
      <c r="BN2380" s="86"/>
      <c r="BO2380" s="86"/>
      <c r="BP2380" s="86"/>
      <c r="BQ2380" s="86"/>
      <c r="BR2380" s="86"/>
      <c r="BS2380" s="86"/>
      <c r="BT2380" s="86"/>
      <c r="BU2380" s="86"/>
      <c r="BV2380" s="86"/>
      <c r="BW2380" s="86"/>
      <c r="BX2380" s="86"/>
      <c r="BY2380" s="86"/>
    </row>
    <row r="2381" spans="36:77" s="73" customFormat="1" ht="12.75" hidden="1">
      <c r="AJ2381" s="437"/>
      <c r="AK2381" s="437"/>
      <c r="AL2381" s="437"/>
      <c r="AM2381" s="437"/>
      <c r="AN2381" s="437"/>
      <c r="AO2381" s="437"/>
      <c r="AP2381" s="437"/>
      <c r="AQ2381" s="437"/>
      <c r="AR2381" s="84"/>
      <c r="AS2381" s="84"/>
      <c r="AT2381" s="84"/>
      <c r="AU2381" s="84"/>
      <c r="AV2381" s="84"/>
      <c r="AW2381" s="84"/>
      <c r="AX2381" s="84"/>
      <c r="AY2381" s="84"/>
      <c r="AZ2381" s="84"/>
      <c r="BA2381" s="84"/>
      <c r="BB2381" s="84"/>
      <c r="BC2381" s="84"/>
      <c r="BD2381" s="84"/>
      <c r="BE2381" s="86"/>
      <c r="BF2381" s="86"/>
      <c r="BG2381" s="86"/>
      <c r="BH2381" s="86"/>
      <c r="BI2381" s="86"/>
      <c r="BJ2381" s="86"/>
      <c r="BK2381" s="86"/>
      <c r="BL2381" s="86"/>
      <c r="BM2381" s="86"/>
      <c r="BN2381" s="86"/>
      <c r="BO2381" s="86"/>
      <c r="BP2381" s="86"/>
      <c r="BQ2381" s="86"/>
      <c r="BR2381" s="86"/>
      <c r="BS2381" s="86"/>
      <c r="BT2381" s="86"/>
      <c r="BU2381" s="86"/>
      <c r="BV2381" s="86"/>
      <c r="BW2381" s="86"/>
      <c r="BX2381" s="86"/>
      <c r="BY2381" s="86"/>
    </row>
    <row r="2382" spans="36:77" s="73" customFormat="1" ht="12.75" hidden="1">
      <c r="AJ2382" s="437"/>
      <c r="AK2382" s="437"/>
      <c r="AL2382" s="437"/>
      <c r="AM2382" s="437"/>
      <c r="AN2382" s="437"/>
      <c r="AO2382" s="437"/>
      <c r="AP2382" s="437"/>
      <c r="AQ2382" s="437"/>
      <c r="AR2382" s="84"/>
      <c r="AS2382" s="84"/>
      <c r="AT2382" s="84"/>
      <c r="AU2382" s="84"/>
      <c r="AV2382" s="84"/>
      <c r="AW2382" s="84"/>
      <c r="AX2382" s="84"/>
      <c r="AY2382" s="84"/>
      <c r="AZ2382" s="84"/>
      <c r="BA2382" s="84"/>
      <c r="BB2382" s="84"/>
      <c r="BC2382" s="84"/>
      <c r="BD2382" s="84"/>
      <c r="BE2382" s="86"/>
      <c r="BF2382" s="86"/>
      <c r="BG2382" s="86"/>
      <c r="BH2382" s="86"/>
      <c r="BI2382" s="86"/>
      <c r="BJ2382" s="86"/>
      <c r="BK2382" s="86"/>
      <c r="BL2382" s="86"/>
      <c r="BM2382" s="86"/>
      <c r="BN2382" s="86"/>
      <c r="BO2382" s="86"/>
      <c r="BP2382" s="86"/>
      <c r="BQ2382" s="86"/>
      <c r="BR2382" s="86"/>
      <c r="BS2382" s="86"/>
      <c r="BT2382" s="86"/>
      <c r="BU2382" s="86"/>
      <c r="BV2382" s="86"/>
      <c r="BW2382" s="86"/>
      <c r="BX2382" s="86"/>
      <c r="BY2382" s="86"/>
    </row>
    <row r="2383" spans="36:77" s="73" customFormat="1" ht="12.75" hidden="1">
      <c r="AJ2383" s="437"/>
      <c r="AK2383" s="437"/>
      <c r="AL2383" s="437"/>
      <c r="AM2383" s="437"/>
      <c r="AN2383" s="437"/>
      <c r="AO2383" s="437"/>
      <c r="AP2383" s="437"/>
      <c r="AQ2383" s="437"/>
      <c r="AR2383" s="84"/>
      <c r="AS2383" s="84"/>
      <c r="AT2383" s="84"/>
      <c r="AU2383" s="84"/>
      <c r="AV2383" s="84"/>
      <c r="AW2383" s="84"/>
      <c r="AX2383" s="84"/>
      <c r="AY2383" s="84"/>
      <c r="AZ2383" s="84"/>
      <c r="BA2383" s="84"/>
      <c r="BB2383" s="84"/>
      <c r="BC2383" s="84"/>
      <c r="BD2383" s="84"/>
      <c r="BE2383" s="86"/>
      <c r="BF2383" s="86"/>
      <c r="BG2383" s="86"/>
      <c r="BH2383" s="86"/>
      <c r="BI2383" s="86"/>
      <c r="BJ2383" s="86"/>
      <c r="BK2383" s="86"/>
      <c r="BL2383" s="86"/>
      <c r="BM2383" s="86"/>
      <c r="BN2383" s="86"/>
      <c r="BO2383" s="86"/>
      <c r="BP2383" s="86"/>
      <c r="BQ2383" s="86"/>
      <c r="BR2383" s="86"/>
      <c r="BS2383" s="86"/>
      <c r="BT2383" s="86"/>
      <c r="BU2383" s="86"/>
      <c r="BV2383" s="86"/>
      <c r="BW2383" s="86"/>
      <c r="BX2383" s="86"/>
      <c r="BY2383" s="86"/>
    </row>
    <row r="2384" spans="36:77" s="73" customFormat="1" ht="12.75" hidden="1">
      <c r="AJ2384" s="437"/>
      <c r="AK2384" s="437"/>
      <c r="AL2384" s="437"/>
      <c r="AM2384" s="437"/>
      <c r="AN2384" s="437"/>
      <c r="AO2384" s="437"/>
      <c r="AP2384" s="437"/>
      <c r="AQ2384" s="437"/>
      <c r="AR2384" s="84"/>
      <c r="AS2384" s="84"/>
      <c r="AT2384" s="84"/>
      <c r="AU2384" s="84"/>
      <c r="AV2384" s="84"/>
      <c r="AW2384" s="84"/>
      <c r="AX2384" s="84"/>
      <c r="AY2384" s="84"/>
      <c r="AZ2384" s="84"/>
      <c r="BA2384" s="84"/>
      <c r="BB2384" s="84"/>
      <c r="BC2384" s="84"/>
      <c r="BD2384" s="84"/>
      <c r="BE2384" s="86"/>
      <c r="BF2384" s="86"/>
      <c r="BG2384" s="86"/>
      <c r="BH2384" s="86"/>
      <c r="BI2384" s="86"/>
      <c r="BJ2384" s="86"/>
      <c r="BK2384" s="86"/>
      <c r="BL2384" s="86"/>
      <c r="BM2384" s="86"/>
      <c r="BN2384" s="86"/>
      <c r="BO2384" s="86"/>
      <c r="BP2384" s="86"/>
      <c r="BQ2384" s="86"/>
      <c r="BR2384" s="86"/>
      <c r="BS2384" s="86"/>
      <c r="BT2384" s="86"/>
      <c r="BU2384" s="86"/>
      <c r="BV2384" s="86"/>
      <c r="BW2384" s="86"/>
      <c r="BX2384" s="86"/>
      <c r="BY2384" s="86"/>
    </row>
    <row r="2385" spans="36:77" s="73" customFormat="1" ht="12.75" hidden="1">
      <c r="AJ2385" s="437"/>
      <c r="AK2385" s="437"/>
      <c r="AL2385" s="437"/>
      <c r="AM2385" s="437"/>
      <c r="AN2385" s="437"/>
      <c r="AO2385" s="437"/>
      <c r="AP2385" s="437"/>
      <c r="AQ2385" s="437"/>
      <c r="AR2385" s="84"/>
      <c r="AS2385" s="84"/>
      <c r="AT2385" s="84"/>
      <c r="AU2385" s="84"/>
      <c r="AV2385" s="84"/>
      <c r="AW2385" s="84"/>
      <c r="AX2385" s="84"/>
      <c r="AY2385" s="84"/>
      <c r="AZ2385" s="84"/>
      <c r="BA2385" s="84"/>
      <c r="BB2385" s="84"/>
      <c r="BC2385" s="84"/>
      <c r="BD2385" s="84"/>
      <c r="BE2385" s="86"/>
      <c r="BF2385" s="86"/>
      <c r="BG2385" s="86"/>
      <c r="BH2385" s="86"/>
      <c r="BI2385" s="86"/>
      <c r="BJ2385" s="86"/>
      <c r="BK2385" s="86"/>
      <c r="BL2385" s="86"/>
      <c r="BM2385" s="86"/>
      <c r="BN2385" s="86"/>
      <c r="BO2385" s="86"/>
      <c r="BP2385" s="86"/>
      <c r="BQ2385" s="86"/>
      <c r="BR2385" s="86"/>
      <c r="BS2385" s="86"/>
      <c r="BT2385" s="86"/>
      <c r="BU2385" s="86"/>
      <c r="BV2385" s="86"/>
      <c r="BW2385" s="86"/>
      <c r="BX2385" s="86"/>
      <c r="BY2385" s="86"/>
    </row>
    <row r="2386" spans="36:77" s="73" customFormat="1" ht="12.75" hidden="1">
      <c r="AJ2386" s="437"/>
      <c r="AK2386" s="437"/>
      <c r="AL2386" s="437"/>
      <c r="AM2386" s="437"/>
      <c r="AN2386" s="437"/>
      <c r="AO2386" s="437"/>
      <c r="AP2386" s="437"/>
      <c r="AQ2386" s="437"/>
      <c r="AR2386" s="84"/>
      <c r="AS2386" s="84"/>
      <c r="AT2386" s="84"/>
      <c r="AU2386" s="84"/>
      <c r="AV2386" s="84"/>
      <c r="AW2386" s="84"/>
      <c r="AX2386" s="84"/>
      <c r="AY2386" s="84"/>
      <c r="AZ2386" s="84"/>
      <c r="BA2386" s="84"/>
      <c r="BB2386" s="84"/>
      <c r="BC2386" s="84"/>
      <c r="BD2386" s="84"/>
      <c r="BE2386" s="86"/>
      <c r="BF2386" s="86"/>
      <c r="BG2386" s="86"/>
      <c r="BH2386" s="86"/>
      <c r="BI2386" s="86"/>
      <c r="BJ2386" s="86"/>
      <c r="BK2386" s="86"/>
      <c r="BL2386" s="86"/>
      <c r="BM2386" s="86"/>
      <c r="BN2386" s="86"/>
      <c r="BO2386" s="86"/>
      <c r="BP2386" s="86"/>
      <c r="BQ2386" s="86"/>
      <c r="BR2386" s="86"/>
      <c r="BS2386" s="86"/>
      <c r="BT2386" s="86"/>
      <c r="BU2386" s="86"/>
      <c r="BV2386" s="86"/>
      <c r="BW2386" s="86"/>
      <c r="BX2386" s="86"/>
      <c r="BY2386" s="86"/>
    </row>
    <row r="2387" spans="36:77" s="73" customFormat="1" ht="12.75" hidden="1">
      <c r="AJ2387" s="437"/>
      <c r="AK2387" s="437"/>
      <c r="AL2387" s="437"/>
      <c r="AM2387" s="437"/>
      <c r="AN2387" s="437"/>
      <c r="AO2387" s="437"/>
      <c r="AP2387" s="437"/>
      <c r="AQ2387" s="437"/>
      <c r="AR2387" s="84"/>
      <c r="AS2387" s="84"/>
      <c r="AT2387" s="84"/>
      <c r="AU2387" s="84"/>
      <c r="AV2387" s="84"/>
      <c r="AW2387" s="84"/>
      <c r="AX2387" s="84"/>
      <c r="AY2387" s="84"/>
      <c r="AZ2387" s="84"/>
      <c r="BA2387" s="84"/>
      <c r="BB2387" s="84"/>
      <c r="BC2387" s="84"/>
      <c r="BD2387" s="84"/>
      <c r="BE2387" s="86"/>
      <c r="BF2387" s="86"/>
      <c r="BG2387" s="86"/>
      <c r="BH2387" s="86"/>
      <c r="BI2387" s="86"/>
      <c r="BJ2387" s="86"/>
      <c r="BK2387" s="86"/>
      <c r="BL2387" s="86"/>
      <c r="BM2387" s="86"/>
      <c r="BN2387" s="86"/>
      <c r="BO2387" s="86"/>
      <c r="BP2387" s="86"/>
      <c r="BQ2387" s="86"/>
      <c r="BR2387" s="86"/>
      <c r="BS2387" s="86"/>
      <c r="BT2387" s="86"/>
      <c r="BU2387" s="86"/>
      <c r="BV2387" s="86"/>
      <c r="BW2387" s="86"/>
      <c r="BX2387" s="86"/>
      <c r="BY2387" s="86"/>
    </row>
    <row r="2388" spans="36:77" s="73" customFormat="1" ht="12.75" hidden="1">
      <c r="AJ2388" s="437"/>
      <c r="AK2388" s="437"/>
      <c r="AL2388" s="437"/>
      <c r="AM2388" s="437"/>
      <c r="AN2388" s="437"/>
      <c r="AO2388" s="437"/>
      <c r="AP2388" s="437"/>
      <c r="AQ2388" s="437"/>
      <c r="AR2388" s="84"/>
      <c r="AS2388" s="84"/>
      <c r="AT2388" s="84"/>
      <c r="AU2388" s="84"/>
      <c r="AV2388" s="84"/>
      <c r="AW2388" s="84"/>
      <c r="AX2388" s="84"/>
      <c r="AY2388" s="84"/>
      <c r="AZ2388" s="84"/>
      <c r="BA2388" s="84"/>
      <c r="BB2388" s="84"/>
      <c r="BC2388" s="84"/>
      <c r="BD2388" s="84"/>
      <c r="BE2388" s="86"/>
      <c r="BF2388" s="86"/>
      <c r="BG2388" s="86"/>
      <c r="BH2388" s="86"/>
      <c r="BI2388" s="86"/>
      <c r="BJ2388" s="86"/>
      <c r="BK2388" s="86"/>
      <c r="BL2388" s="86"/>
      <c r="BM2388" s="86"/>
      <c r="BN2388" s="86"/>
      <c r="BO2388" s="86"/>
      <c r="BP2388" s="86"/>
      <c r="BQ2388" s="86"/>
      <c r="BR2388" s="86"/>
      <c r="BS2388" s="86"/>
      <c r="BT2388" s="86"/>
      <c r="BU2388" s="86"/>
      <c r="BV2388" s="86"/>
      <c r="BW2388" s="86"/>
      <c r="BX2388" s="86"/>
      <c r="BY2388" s="86"/>
    </row>
    <row r="2389" spans="36:77" s="73" customFormat="1" ht="12.75" hidden="1">
      <c r="AJ2389" s="437"/>
      <c r="AK2389" s="437"/>
      <c r="AL2389" s="437"/>
      <c r="AM2389" s="437"/>
      <c r="AN2389" s="437"/>
      <c r="AO2389" s="437"/>
      <c r="AP2389" s="437"/>
      <c r="AQ2389" s="437"/>
      <c r="AR2389" s="84"/>
      <c r="AS2389" s="84"/>
      <c r="AT2389" s="84"/>
      <c r="AU2389" s="84"/>
      <c r="AV2389" s="84"/>
      <c r="AW2389" s="84"/>
      <c r="AX2389" s="84"/>
      <c r="AY2389" s="84"/>
      <c r="AZ2389" s="84"/>
      <c r="BA2389" s="84"/>
      <c r="BB2389" s="84"/>
      <c r="BC2389" s="84"/>
      <c r="BD2389" s="84"/>
      <c r="BE2389" s="86"/>
      <c r="BF2389" s="86"/>
      <c r="BG2389" s="86"/>
      <c r="BH2389" s="86"/>
      <c r="BI2389" s="86"/>
      <c r="BJ2389" s="86"/>
      <c r="BK2389" s="86"/>
      <c r="BL2389" s="86"/>
      <c r="BM2389" s="86"/>
      <c r="BN2389" s="86"/>
      <c r="BO2389" s="86"/>
      <c r="BP2389" s="86"/>
      <c r="BQ2389" s="86"/>
      <c r="BR2389" s="86"/>
      <c r="BS2389" s="86"/>
      <c r="BT2389" s="86"/>
      <c r="BU2389" s="86"/>
      <c r="BV2389" s="86"/>
      <c r="BW2389" s="86"/>
      <c r="BX2389" s="86"/>
      <c r="BY2389" s="86"/>
    </row>
    <row r="2390" spans="36:77" s="73" customFormat="1" ht="12.75" hidden="1">
      <c r="AJ2390" s="437"/>
      <c r="AK2390" s="437"/>
      <c r="AL2390" s="437"/>
      <c r="AM2390" s="437"/>
      <c r="AN2390" s="437"/>
      <c r="AO2390" s="437"/>
      <c r="AP2390" s="437"/>
      <c r="AQ2390" s="437"/>
      <c r="AR2390" s="84"/>
      <c r="AS2390" s="84"/>
      <c r="AT2390" s="84"/>
      <c r="AU2390" s="84"/>
      <c r="AV2390" s="84"/>
      <c r="AW2390" s="84"/>
      <c r="AX2390" s="84"/>
      <c r="AY2390" s="84"/>
      <c r="AZ2390" s="84"/>
      <c r="BA2390" s="84"/>
      <c r="BB2390" s="84"/>
      <c r="BC2390" s="84"/>
      <c r="BD2390" s="84"/>
      <c r="BE2390" s="86"/>
      <c r="BF2390" s="86"/>
      <c r="BG2390" s="86"/>
      <c r="BH2390" s="86"/>
      <c r="BI2390" s="86"/>
      <c r="BJ2390" s="86"/>
      <c r="BK2390" s="86"/>
      <c r="BL2390" s="86"/>
      <c r="BM2390" s="86"/>
      <c r="BN2390" s="86"/>
      <c r="BO2390" s="86"/>
      <c r="BP2390" s="86"/>
      <c r="BQ2390" s="86"/>
      <c r="BR2390" s="86"/>
      <c r="BS2390" s="86"/>
      <c r="BT2390" s="86"/>
      <c r="BU2390" s="86"/>
      <c r="BV2390" s="86"/>
      <c r="BW2390" s="86"/>
      <c r="BX2390" s="86"/>
      <c r="BY2390" s="86"/>
    </row>
    <row r="2391" spans="36:77" s="73" customFormat="1" ht="12.75" hidden="1">
      <c r="AJ2391" s="437"/>
      <c r="AK2391" s="437"/>
      <c r="AL2391" s="437"/>
      <c r="AM2391" s="437"/>
      <c r="AN2391" s="437"/>
      <c r="AO2391" s="437"/>
      <c r="AP2391" s="437"/>
      <c r="AQ2391" s="437"/>
      <c r="AR2391" s="84"/>
      <c r="AS2391" s="84"/>
      <c r="AT2391" s="84"/>
      <c r="AU2391" s="84"/>
      <c r="AV2391" s="84"/>
      <c r="AW2391" s="84"/>
      <c r="AX2391" s="84"/>
      <c r="AY2391" s="84"/>
      <c r="AZ2391" s="84"/>
      <c r="BA2391" s="84"/>
      <c r="BB2391" s="84"/>
      <c r="BC2391" s="84"/>
      <c r="BD2391" s="84"/>
      <c r="BE2391" s="86"/>
      <c r="BF2391" s="86"/>
      <c r="BG2391" s="86"/>
      <c r="BH2391" s="86"/>
      <c r="BI2391" s="86"/>
      <c r="BJ2391" s="86"/>
      <c r="BK2391" s="86"/>
      <c r="BL2391" s="86"/>
      <c r="BM2391" s="86"/>
      <c r="BN2391" s="86"/>
      <c r="BO2391" s="86"/>
      <c r="BP2391" s="86"/>
      <c r="BQ2391" s="86"/>
      <c r="BR2391" s="86"/>
      <c r="BS2391" s="86"/>
      <c r="BT2391" s="86"/>
      <c r="BU2391" s="86"/>
      <c r="BV2391" s="86"/>
      <c r="BW2391" s="86"/>
      <c r="BX2391" s="86"/>
      <c r="BY2391" s="86"/>
    </row>
    <row r="2392" spans="36:77" s="73" customFormat="1" ht="12.75" hidden="1">
      <c r="AJ2392" s="437"/>
      <c r="AK2392" s="437"/>
      <c r="AL2392" s="437"/>
      <c r="AM2392" s="437"/>
      <c r="AN2392" s="437"/>
      <c r="AO2392" s="437"/>
      <c r="AP2392" s="437"/>
      <c r="AQ2392" s="437"/>
      <c r="AR2392" s="84"/>
      <c r="AS2392" s="84"/>
      <c r="AT2392" s="84"/>
      <c r="AU2392" s="84"/>
      <c r="AV2392" s="84"/>
      <c r="AW2392" s="84"/>
      <c r="AX2392" s="84"/>
      <c r="AY2392" s="84"/>
      <c r="AZ2392" s="84"/>
      <c r="BA2392" s="84"/>
      <c r="BB2392" s="84"/>
      <c r="BC2392" s="84"/>
      <c r="BD2392" s="84"/>
      <c r="BE2392" s="86"/>
      <c r="BF2392" s="86"/>
      <c r="BG2392" s="86"/>
      <c r="BH2392" s="86"/>
      <c r="BI2392" s="86"/>
      <c r="BJ2392" s="86"/>
      <c r="BK2392" s="86"/>
      <c r="BL2392" s="86"/>
      <c r="BM2392" s="86"/>
      <c r="BN2392" s="86"/>
      <c r="BO2392" s="86"/>
      <c r="BP2392" s="86"/>
      <c r="BQ2392" s="86"/>
      <c r="BR2392" s="86"/>
      <c r="BS2392" s="86"/>
      <c r="BT2392" s="86"/>
      <c r="BU2392" s="86"/>
      <c r="BV2392" s="86"/>
      <c r="BW2392" s="86"/>
      <c r="BX2392" s="86"/>
      <c r="BY2392" s="86"/>
    </row>
    <row r="2393" spans="36:77" s="73" customFormat="1" ht="12.75" hidden="1">
      <c r="AJ2393" s="437"/>
      <c r="AK2393" s="437"/>
      <c r="AL2393" s="437"/>
      <c r="AM2393" s="437"/>
      <c r="AN2393" s="437"/>
      <c r="AO2393" s="437"/>
      <c r="AP2393" s="437"/>
      <c r="AQ2393" s="437"/>
      <c r="AR2393" s="84"/>
      <c r="AS2393" s="84"/>
      <c r="AT2393" s="84"/>
      <c r="AU2393" s="84"/>
      <c r="AV2393" s="84"/>
      <c r="AW2393" s="84"/>
      <c r="AX2393" s="84"/>
      <c r="AY2393" s="84"/>
      <c r="AZ2393" s="84"/>
      <c r="BA2393" s="84"/>
      <c r="BB2393" s="84"/>
      <c r="BC2393" s="84"/>
      <c r="BD2393" s="84"/>
      <c r="BE2393" s="86"/>
      <c r="BF2393" s="86"/>
      <c r="BG2393" s="86"/>
      <c r="BH2393" s="86"/>
      <c r="BI2393" s="86"/>
      <c r="BJ2393" s="86"/>
      <c r="BK2393" s="86"/>
      <c r="BL2393" s="86"/>
      <c r="BM2393" s="86"/>
      <c r="BN2393" s="86"/>
      <c r="BO2393" s="86"/>
      <c r="BP2393" s="86"/>
      <c r="BQ2393" s="86"/>
      <c r="BR2393" s="86"/>
      <c r="BS2393" s="86"/>
      <c r="BT2393" s="86"/>
      <c r="BU2393" s="86"/>
      <c r="BV2393" s="86"/>
      <c r="BW2393" s="86"/>
      <c r="BX2393" s="86"/>
      <c r="BY2393" s="86"/>
    </row>
    <row r="2394" spans="36:77" s="73" customFormat="1" ht="12.75" hidden="1">
      <c r="AJ2394" s="437"/>
      <c r="AK2394" s="437"/>
      <c r="AL2394" s="437"/>
      <c r="AM2394" s="437"/>
      <c r="AN2394" s="437"/>
      <c r="AO2394" s="437"/>
      <c r="AP2394" s="437"/>
      <c r="AQ2394" s="437"/>
      <c r="AR2394" s="84"/>
      <c r="AS2394" s="84"/>
      <c r="AT2394" s="84"/>
      <c r="AU2394" s="84"/>
      <c r="AV2394" s="84"/>
      <c r="AW2394" s="84"/>
      <c r="AX2394" s="84"/>
      <c r="AY2394" s="84"/>
      <c r="AZ2394" s="84"/>
      <c r="BA2394" s="84"/>
      <c r="BB2394" s="84"/>
      <c r="BC2394" s="84"/>
      <c r="BD2394" s="84"/>
      <c r="BE2394" s="86"/>
      <c r="BF2394" s="86"/>
      <c r="BG2394" s="86"/>
      <c r="BH2394" s="86"/>
      <c r="BI2394" s="86"/>
      <c r="BJ2394" s="86"/>
      <c r="BK2394" s="86"/>
      <c r="BL2394" s="86"/>
      <c r="BM2394" s="86"/>
      <c r="BN2394" s="86"/>
      <c r="BO2394" s="86"/>
      <c r="BP2394" s="86"/>
      <c r="BQ2394" s="86"/>
      <c r="BR2394" s="86"/>
      <c r="BS2394" s="86"/>
      <c r="BT2394" s="86"/>
      <c r="BU2394" s="86"/>
      <c r="BV2394" s="86"/>
      <c r="BW2394" s="86"/>
      <c r="BX2394" s="86"/>
      <c r="BY2394" s="86"/>
    </row>
    <row r="2395" spans="36:77" s="73" customFormat="1" ht="12.75" hidden="1">
      <c r="AJ2395" s="437"/>
      <c r="AK2395" s="437"/>
      <c r="AL2395" s="437"/>
      <c r="AM2395" s="437"/>
      <c r="AN2395" s="437"/>
      <c r="AO2395" s="437"/>
      <c r="AP2395" s="437"/>
      <c r="AQ2395" s="437"/>
      <c r="AR2395" s="84"/>
      <c r="AS2395" s="84"/>
      <c r="AT2395" s="84"/>
      <c r="AU2395" s="84"/>
      <c r="AV2395" s="84"/>
      <c r="AW2395" s="84"/>
      <c r="AX2395" s="84"/>
      <c r="AY2395" s="84"/>
      <c r="AZ2395" s="84"/>
      <c r="BA2395" s="84"/>
      <c r="BB2395" s="84"/>
      <c r="BC2395" s="84"/>
      <c r="BD2395" s="84"/>
      <c r="BE2395" s="86"/>
      <c r="BF2395" s="86"/>
      <c r="BG2395" s="86"/>
      <c r="BH2395" s="86"/>
      <c r="BI2395" s="86"/>
      <c r="BJ2395" s="86"/>
      <c r="BK2395" s="86"/>
      <c r="BL2395" s="86"/>
      <c r="BM2395" s="86"/>
      <c r="BN2395" s="86"/>
      <c r="BO2395" s="86"/>
      <c r="BP2395" s="86"/>
      <c r="BQ2395" s="86"/>
      <c r="BR2395" s="86"/>
      <c r="BS2395" s="86"/>
      <c r="BT2395" s="86"/>
      <c r="BU2395" s="86"/>
      <c r="BV2395" s="86"/>
      <c r="BW2395" s="86"/>
      <c r="BX2395" s="86"/>
      <c r="BY2395" s="86"/>
    </row>
    <row r="2396" spans="36:77" s="73" customFormat="1" ht="12.75" hidden="1">
      <c r="AJ2396" s="437"/>
      <c r="AK2396" s="437"/>
      <c r="AL2396" s="437"/>
      <c r="AM2396" s="437"/>
      <c r="AN2396" s="437"/>
      <c r="AO2396" s="437"/>
      <c r="AP2396" s="437"/>
      <c r="AQ2396" s="437"/>
      <c r="AR2396" s="84"/>
      <c r="AS2396" s="84"/>
      <c r="AT2396" s="84"/>
      <c r="AU2396" s="84"/>
      <c r="AV2396" s="84"/>
      <c r="AW2396" s="84"/>
      <c r="AX2396" s="84"/>
      <c r="AY2396" s="84"/>
      <c r="AZ2396" s="84"/>
      <c r="BA2396" s="84"/>
      <c r="BB2396" s="84"/>
      <c r="BC2396" s="84"/>
      <c r="BD2396" s="84"/>
      <c r="BE2396" s="86"/>
      <c r="BF2396" s="86"/>
      <c r="BG2396" s="86"/>
      <c r="BH2396" s="86"/>
      <c r="BI2396" s="86"/>
      <c r="BJ2396" s="86"/>
      <c r="BK2396" s="86"/>
      <c r="BL2396" s="86"/>
      <c r="BM2396" s="86"/>
      <c r="BN2396" s="86"/>
      <c r="BO2396" s="86"/>
      <c r="BP2396" s="86"/>
      <c r="BQ2396" s="86"/>
      <c r="BR2396" s="86"/>
      <c r="BS2396" s="86"/>
      <c r="BT2396" s="86"/>
      <c r="BU2396" s="86"/>
      <c r="BV2396" s="86"/>
      <c r="BW2396" s="86"/>
      <c r="BX2396" s="86"/>
      <c r="BY2396" s="86"/>
    </row>
    <row r="2397" spans="36:77" s="73" customFormat="1" ht="12.75" hidden="1">
      <c r="AJ2397" s="437"/>
      <c r="AK2397" s="437"/>
      <c r="AL2397" s="437"/>
      <c r="AM2397" s="437"/>
      <c r="AN2397" s="437"/>
      <c r="AO2397" s="437"/>
      <c r="AP2397" s="437"/>
      <c r="AQ2397" s="437"/>
      <c r="AR2397" s="84"/>
      <c r="AS2397" s="84"/>
      <c r="AT2397" s="84"/>
      <c r="AU2397" s="84"/>
      <c r="AV2397" s="84"/>
      <c r="AW2397" s="84"/>
      <c r="AX2397" s="84"/>
      <c r="AY2397" s="84"/>
      <c r="AZ2397" s="84"/>
      <c r="BA2397" s="84"/>
      <c r="BB2397" s="84"/>
      <c r="BC2397" s="84"/>
      <c r="BD2397" s="84"/>
      <c r="BE2397" s="86"/>
      <c r="BF2397" s="86"/>
      <c r="BG2397" s="86"/>
      <c r="BH2397" s="86"/>
      <c r="BI2397" s="86"/>
      <c r="BJ2397" s="86"/>
      <c r="BK2397" s="86"/>
      <c r="BL2397" s="86"/>
      <c r="BM2397" s="86"/>
      <c r="BN2397" s="86"/>
      <c r="BO2397" s="86"/>
      <c r="BP2397" s="86"/>
      <c r="BQ2397" s="86"/>
      <c r="BR2397" s="86"/>
      <c r="BS2397" s="86"/>
      <c r="BT2397" s="86"/>
      <c r="BU2397" s="86"/>
      <c r="BV2397" s="86"/>
      <c r="BW2397" s="86"/>
      <c r="BX2397" s="86"/>
      <c r="BY2397" s="86"/>
    </row>
    <row r="2398" spans="36:77" s="73" customFormat="1" ht="12.75" hidden="1">
      <c r="AJ2398" s="437"/>
      <c r="AK2398" s="437"/>
      <c r="AL2398" s="437"/>
      <c r="AM2398" s="437"/>
      <c r="AN2398" s="437"/>
      <c r="AO2398" s="437"/>
      <c r="AP2398" s="437"/>
      <c r="AQ2398" s="437"/>
      <c r="AR2398" s="84"/>
      <c r="AS2398" s="84"/>
      <c r="AT2398" s="84"/>
      <c r="AU2398" s="84"/>
      <c r="AV2398" s="84"/>
      <c r="AW2398" s="84"/>
      <c r="AX2398" s="84"/>
      <c r="AY2398" s="84"/>
      <c r="AZ2398" s="84"/>
      <c r="BA2398" s="84"/>
      <c r="BB2398" s="84"/>
      <c r="BC2398" s="84"/>
      <c r="BD2398" s="84"/>
      <c r="BE2398" s="86"/>
      <c r="BF2398" s="86"/>
      <c r="BG2398" s="86"/>
      <c r="BH2398" s="86"/>
      <c r="BI2398" s="86"/>
      <c r="BJ2398" s="86"/>
      <c r="BK2398" s="86"/>
      <c r="BL2398" s="86"/>
      <c r="BM2398" s="86"/>
      <c r="BN2398" s="86"/>
      <c r="BO2398" s="86"/>
      <c r="BP2398" s="86"/>
      <c r="BQ2398" s="86"/>
      <c r="BR2398" s="86"/>
      <c r="BS2398" s="86"/>
      <c r="BT2398" s="86"/>
      <c r="BU2398" s="86"/>
      <c r="BV2398" s="86"/>
      <c r="BW2398" s="86"/>
      <c r="BX2398" s="86"/>
      <c r="BY2398" s="86"/>
    </row>
    <row r="2399" spans="36:77" s="73" customFormat="1" ht="12.75" hidden="1">
      <c r="AJ2399" s="437"/>
      <c r="AK2399" s="437"/>
      <c r="AL2399" s="437"/>
      <c r="AM2399" s="437"/>
      <c r="AN2399" s="437"/>
      <c r="AO2399" s="437"/>
      <c r="AP2399" s="437"/>
      <c r="AQ2399" s="437"/>
      <c r="AR2399" s="84"/>
      <c r="AS2399" s="84"/>
      <c r="AT2399" s="84"/>
      <c r="AU2399" s="84"/>
      <c r="AV2399" s="84"/>
      <c r="AW2399" s="84"/>
      <c r="AX2399" s="84"/>
      <c r="AY2399" s="84"/>
      <c r="AZ2399" s="84"/>
      <c r="BA2399" s="84"/>
      <c r="BB2399" s="84"/>
      <c r="BC2399" s="84"/>
      <c r="BD2399" s="84"/>
      <c r="BE2399" s="86"/>
      <c r="BF2399" s="86"/>
      <c r="BG2399" s="86"/>
      <c r="BH2399" s="86"/>
      <c r="BI2399" s="86"/>
      <c r="BJ2399" s="86"/>
      <c r="BK2399" s="86"/>
      <c r="BL2399" s="86"/>
      <c r="BM2399" s="86"/>
      <c r="BN2399" s="86"/>
      <c r="BO2399" s="86"/>
      <c r="BP2399" s="86"/>
      <c r="BQ2399" s="86"/>
      <c r="BR2399" s="86"/>
      <c r="BS2399" s="86"/>
      <c r="BT2399" s="86"/>
      <c r="BU2399" s="86"/>
      <c r="BV2399" s="86"/>
      <c r="BW2399" s="86"/>
      <c r="BX2399" s="86"/>
      <c r="BY2399" s="86"/>
    </row>
    <row r="2400" spans="36:77" s="73" customFormat="1" ht="12.75" hidden="1">
      <c r="AJ2400" s="437"/>
      <c r="AK2400" s="437"/>
      <c r="AL2400" s="437"/>
      <c r="AM2400" s="437"/>
      <c r="AN2400" s="437"/>
      <c r="AO2400" s="437"/>
      <c r="AP2400" s="437"/>
      <c r="AQ2400" s="437"/>
      <c r="AR2400" s="84"/>
      <c r="AS2400" s="84"/>
      <c r="AT2400" s="84"/>
      <c r="AU2400" s="84"/>
      <c r="AV2400" s="84"/>
      <c r="AW2400" s="84"/>
      <c r="AX2400" s="84"/>
      <c r="AY2400" s="84"/>
      <c r="AZ2400" s="84"/>
      <c r="BA2400" s="84"/>
      <c r="BB2400" s="84"/>
      <c r="BC2400" s="84"/>
      <c r="BD2400" s="84"/>
      <c r="BE2400" s="86"/>
      <c r="BF2400" s="86"/>
      <c r="BG2400" s="86"/>
      <c r="BH2400" s="86"/>
      <c r="BI2400" s="86"/>
      <c r="BJ2400" s="86"/>
      <c r="BK2400" s="86"/>
      <c r="BL2400" s="86"/>
      <c r="BM2400" s="86"/>
      <c r="BN2400" s="86"/>
      <c r="BO2400" s="86"/>
      <c r="BP2400" s="86"/>
      <c r="BQ2400" s="86"/>
      <c r="BR2400" s="86"/>
      <c r="BS2400" s="86"/>
      <c r="BT2400" s="86"/>
      <c r="BU2400" s="86"/>
      <c r="BV2400" s="86"/>
      <c r="BW2400" s="86"/>
      <c r="BX2400" s="86"/>
      <c r="BY2400" s="86"/>
    </row>
    <row r="2401" spans="36:77" s="73" customFormat="1" ht="12.75" hidden="1">
      <c r="AJ2401" s="437"/>
      <c r="AK2401" s="437"/>
      <c r="AL2401" s="437"/>
      <c r="AM2401" s="437"/>
      <c r="AN2401" s="437"/>
      <c r="AO2401" s="437"/>
      <c r="AP2401" s="437"/>
      <c r="AQ2401" s="437"/>
      <c r="AR2401" s="84"/>
      <c r="AS2401" s="84"/>
      <c r="AT2401" s="84"/>
      <c r="AU2401" s="84"/>
      <c r="AV2401" s="84"/>
      <c r="AW2401" s="84"/>
      <c r="AX2401" s="84"/>
      <c r="AY2401" s="84"/>
      <c r="AZ2401" s="84"/>
      <c r="BA2401" s="84"/>
      <c r="BB2401" s="84"/>
      <c r="BC2401" s="84"/>
      <c r="BD2401" s="84"/>
      <c r="BE2401" s="86"/>
      <c r="BF2401" s="86"/>
      <c r="BG2401" s="86"/>
      <c r="BH2401" s="86"/>
      <c r="BI2401" s="86"/>
      <c r="BJ2401" s="86"/>
      <c r="BK2401" s="86"/>
      <c r="BL2401" s="86"/>
      <c r="BM2401" s="86"/>
      <c r="BN2401" s="86"/>
      <c r="BO2401" s="86"/>
      <c r="BP2401" s="86"/>
      <c r="BQ2401" s="86"/>
      <c r="BR2401" s="86"/>
      <c r="BS2401" s="86"/>
      <c r="BT2401" s="86"/>
      <c r="BU2401" s="86"/>
      <c r="BV2401" s="86"/>
      <c r="BW2401" s="86"/>
      <c r="BX2401" s="86"/>
      <c r="BY2401" s="86"/>
    </row>
    <row r="2402" spans="36:77" s="73" customFormat="1" ht="12.75" hidden="1">
      <c r="AJ2402" s="437"/>
      <c r="AK2402" s="437"/>
      <c r="AL2402" s="437"/>
      <c r="AM2402" s="437"/>
      <c r="AN2402" s="437"/>
      <c r="AO2402" s="437"/>
      <c r="AP2402" s="437"/>
      <c r="AQ2402" s="437"/>
      <c r="AR2402" s="84"/>
      <c r="AS2402" s="84"/>
      <c r="AT2402" s="84"/>
      <c r="AU2402" s="84"/>
      <c r="AV2402" s="84"/>
      <c r="AW2402" s="84"/>
      <c r="AX2402" s="84"/>
      <c r="AY2402" s="84"/>
      <c r="AZ2402" s="84"/>
      <c r="BA2402" s="84"/>
      <c r="BB2402" s="84"/>
      <c r="BC2402" s="84"/>
      <c r="BD2402" s="84"/>
      <c r="BE2402" s="86"/>
      <c r="BF2402" s="86"/>
      <c r="BG2402" s="86"/>
      <c r="BH2402" s="86"/>
      <c r="BI2402" s="86"/>
      <c r="BJ2402" s="86"/>
      <c r="BK2402" s="86"/>
      <c r="BL2402" s="86"/>
      <c r="BM2402" s="86"/>
      <c r="BN2402" s="86"/>
      <c r="BO2402" s="86"/>
      <c r="BP2402" s="86"/>
      <c r="BQ2402" s="86"/>
      <c r="BR2402" s="86"/>
      <c r="BS2402" s="86"/>
      <c r="BT2402" s="86"/>
      <c r="BU2402" s="86"/>
      <c r="BV2402" s="86"/>
      <c r="BW2402" s="86"/>
      <c r="BX2402" s="86"/>
      <c r="BY2402" s="86"/>
    </row>
    <row r="2403" spans="36:77" s="73" customFormat="1" ht="12.75" hidden="1">
      <c r="AJ2403" s="437"/>
      <c r="AK2403" s="437"/>
      <c r="AL2403" s="437"/>
      <c r="AM2403" s="437"/>
      <c r="AN2403" s="437"/>
      <c r="AO2403" s="437"/>
      <c r="AP2403" s="437"/>
      <c r="AQ2403" s="437"/>
      <c r="AR2403" s="84"/>
      <c r="AS2403" s="84"/>
      <c r="AT2403" s="84"/>
      <c r="AU2403" s="84"/>
      <c r="AV2403" s="84"/>
      <c r="AW2403" s="84"/>
      <c r="AX2403" s="84"/>
      <c r="AY2403" s="84"/>
      <c r="AZ2403" s="84"/>
      <c r="BA2403" s="84"/>
      <c r="BB2403" s="84"/>
      <c r="BC2403" s="84"/>
      <c r="BD2403" s="84"/>
      <c r="BE2403" s="86"/>
      <c r="BF2403" s="86"/>
      <c r="BG2403" s="86"/>
      <c r="BH2403" s="86"/>
      <c r="BI2403" s="86"/>
      <c r="BJ2403" s="86"/>
      <c r="BK2403" s="86"/>
      <c r="BL2403" s="86"/>
      <c r="BM2403" s="86"/>
      <c r="BN2403" s="86"/>
      <c r="BO2403" s="86"/>
      <c r="BP2403" s="86"/>
      <c r="BQ2403" s="86"/>
      <c r="BR2403" s="86"/>
      <c r="BS2403" s="86"/>
      <c r="BT2403" s="86"/>
      <c r="BU2403" s="86"/>
      <c r="BV2403" s="86"/>
      <c r="BW2403" s="86"/>
      <c r="BX2403" s="86"/>
      <c r="BY2403" s="86"/>
    </row>
    <row r="2404" spans="36:77" s="73" customFormat="1" ht="12.75" hidden="1">
      <c r="AJ2404" s="437"/>
      <c r="AK2404" s="437"/>
      <c r="AL2404" s="437"/>
      <c r="AM2404" s="437"/>
      <c r="AN2404" s="437"/>
      <c r="AO2404" s="437"/>
      <c r="AP2404" s="437"/>
      <c r="AQ2404" s="437"/>
      <c r="AR2404" s="84"/>
      <c r="AS2404" s="84"/>
      <c r="AT2404" s="84"/>
      <c r="AU2404" s="84"/>
      <c r="AV2404" s="84"/>
      <c r="AW2404" s="84"/>
      <c r="AX2404" s="84"/>
      <c r="AY2404" s="84"/>
      <c r="AZ2404" s="84"/>
      <c r="BA2404" s="84"/>
      <c r="BB2404" s="84"/>
      <c r="BC2404" s="84"/>
      <c r="BD2404" s="84"/>
      <c r="BE2404" s="86"/>
      <c r="BF2404" s="86"/>
      <c r="BG2404" s="86"/>
      <c r="BH2404" s="86"/>
      <c r="BI2404" s="86"/>
      <c r="BJ2404" s="86"/>
      <c r="BK2404" s="86"/>
      <c r="BL2404" s="86"/>
      <c r="BM2404" s="86"/>
      <c r="BN2404" s="86"/>
      <c r="BO2404" s="86"/>
      <c r="BP2404" s="86"/>
      <c r="BQ2404" s="86"/>
      <c r="BR2404" s="86"/>
      <c r="BS2404" s="86"/>
      <c r="BT2404" s="86"/>
      <c r="BU2404" s="86"/>
      <c r="BV2404" s="86"/>
      <c r="BW2404" s="86"/>
      <c r="BX2404" s="86"/>
      <c r="BY2404" s="86"/>
    </row>
    <row r="2405" spans="36:77" s="73" customFormat="1" ht="12.75" hidden="1">
      <c r="AJ2405" s="437"/>
      <c r="AK2405" s="437"/>
      <c r="AL2405" s="437"/>
      <c r="AM2405" s="437"/>
      <c r="AN2405" s="437"/>
      <c r="AO2405" s="437"/>
      <c r="AP2405" s="437"/>
      <c r="AQ2405" s="437"/>
      <c r="AR2405" s="84"/>
      <c r="AS2405" s="84"/>
      <c r="AT2405" s="84"/>
      <c r="AU2405" s="84"/>
      <c r="AV2405" s="84"/>
      <c r="AW2405" s="84"/>
      <c r="AX2405" s="84"/>
      <c r="AY2405" s="84"/>
      <c r="AZ2405" s="84"/>
      <c r="BA2405" s="84"/>
      <c r="BB2405" s="84"/>
      <c r="BC2405" s="84"/>
      <c r="BD2405" s="84"/>
      <c r="BE2405" s="86"/>
      <c r="BF2405" s="86"/>
      <c r="BG2405" s="86"/>
      <c r="BH2405" s="86"/>
      <c r="BI2405" s="86"/>
      <c r="BJ2405" s="86"/>
      <c r="BK2405" s="86"/>
      <c r="BL2405" s="86"/>
      <c r="BM2405" s="86"/>
      <c r="BN2405" s="86"/>
      <c r="BO2405" s="86"/>
      <c r="BP2405" s="86"/>
      <c r="BQ2405" s="86"/>
      <c r="BR2405" s="86"/>
      <c r="BS2405" s="86"/>
      <c r="BT2405" s="86"/>
      <c r="BU2405" s="86"/>
      <c r="BV2405" s="86"/>
      <c r="BW2405" s="86"/>
      <c r="BX2405" s="86"/>
      <c r="BY2405" s="86"/>
    </row>
    <row r="2406" spans="36:77" s="73" customFormat="1" ht="12.75" hidden="1">
      <c r="AJ2406" s="437"/>
      <c r="AK2406" s="437"/>
      <c r="AL2406" s="437"/>
      <c r="AM2406" s="437"/>
      <c r="AN2406" s="437"/>
      <c r="AO2406" s="437"/>
      <c r="AP2406" s="437"/>
      <c r="AQ2406" s="437"/>
      <c r="AR2406" s="84"/>
      <c r="AS2406" s="84"/>
      <c r="AT2406" s="84"/>
      <c r="AU2406" s="84"/>
      <c r="AV2406" s="84"/>
      <c r="AW2406" s="84"/>
      <c r="AX2406" s="84"/>
      <c r="AY2406" s="84"/>
      <c r="AZ2406" s="84"/>
      <c r="BA2406" s="84"/>
      <c r="BB2406" s="84"/>
      <c r="BC2406" s="84"/>
      <c r="BD2406" s="84"/>
      <c r="BE2406" s="86"/>
      <c r="BF2406" s="86"/>
      <c r="BG2406" s="86"/>
      <c r="BH2406" s="86"/>
      <c r="BI2406" s="86"/>
      <c r="BJ2406" s="86"/>
      <c r="BK2406" s="86"/>
      <c r="BL2406" s="86"/>
      <c r="BM2406" s="86"/>
      <c r="BN2406" s="86"/>
      <c r="BO2406" s="86"/>
      <c r="BP2406" s="86"/>
      <c r="BQ2406" s="86"/>
      <c r="BR2406" s="86"/>
      <c r="BS2406" s="86"/>
      <c r="BT2406" s="86"/>
      <c r="BU2406" s="86"/>
      <c r="BV2406" s="86"/>
      <c r="BW2406" s="86"/>
      <c r="BX2406" s="86"/>
      <c r="BY2406" s="86"/>
    </row>
    <row r="2407" spans="36:77" s="73" customFormat="1" ht="12.75" hidden="1">
      <c r="AJ2407" s="437"/>
      <c r="AK2407" s="437"/>
      <c r="AL2407" s="437"/>
      <c r="AM2407" s="437"/>
      <c r="AN2407" s="437"/>
      <c r="AO2407" s="437"/>
      <c r="AP2407" s="437"/>
      <c r="AQ2407" s="437"/>
      <c r="AR2407" s="84"/>
      <c r="AS2407" s="84"/>
      <c r="AT2407" s="84"/>
      <c r="AU2407" s="84"/>
      <c r="AV2407" s="84"/>
      <c r="AW2407" s="84"/>
      <c r="AX2407" s="84"/>
      <c r="AY2407" s="84"/>
      <c r="AZ2407" s="84"/>
      <c r="BA2407" s="84"/>
      <c r="BB2407" s="84"/>
      <c r="BC2407" s="84"/>
      <c r="BD2407" s="84"/>
      <c r="BE2407" s="86"/>
      <c r="BF2407" s="86"/>
      <c r="BG2407" s="86"/>
      <c r="BH2407" s="86"/>
      <c r="BI2407" s="86"/>
      <c r="BJ2407" s="86"/>
      <c r="BK2407" s="86"/>
      <c r="BL2407" s="86"/>
      <c r="BM2407" s="86"/>
      <c r="BN2407" s="86"/>
      <c r="BO2407" s="86"/>
      <c r="BP2407" s="86"/>
      <c r="BQ2407" s="86"/>
      <c r="BR2407" s="86"/>
      <c r="BS2407" s="86"/>
      <c r="BT2407" s="86"/>
      <c r="BU2407" s="86"/>
      <c r="BV2407" s="86"/>
      <c r="BW2407" s="86"/>
      <c r="BX2407" s="86"/>
      <c r="BY2407" s="86"/>
    </row>
    <row r="2408" spans="36:77" s="73" customFormat="1" ht="12.75" hidden="1">
      <c r="AJ2408" s="437"/>
      <c r="AK2408" s="437"/>
      <c r="AL2408" s="437"/>
      <c r="AM2408" s="437"/>
      <c r="AN2408" s="437"/>
      <c r="AO2408" s="437"/>
      <c r="AP2408" s="437"/>
      <c r="AQ2408" s="437"/>
      <c r="AR2408" s="84"/>
      <c r="AS2408" s="84"/>
      <c r="AT2408" s="84"/>
      <c r="AU2408" s="84"/>
      <c r="AV2408" s="84"/>
      <c r="AW2408" s="84"/>
      <c r="AX2408" s="84"/>
      <c r="AY2408" s="84"/>
      <c r="AZ2408" s="84"/>
      <c r="BA2408" s="84"/>
      <c r="BB2408" s="84"/>
      <c r="BC2408" s="84"/>
      <c r="BD2408" s="84"/>
      <c r="BE2408" s="86"/>
      <c r="BF2408" s="86"/>
      <c r="BG2408" s="86"/>
      <c r="BH2408" s="86"/>
      <c r="BI2408" s="86"/>
      <c r="BJ2408" s="86"/>
      <c r="BK2408" s="86"/>
      <c r="BL2408" s="86"/>
      <c r="BM2408" s="86"/>
      <c r="BN2408" s="86"/>
      <c r="BO2408" s="86"/>
      <c r="BP2408" s="86"/>
      <c r="BQ2408" s="86"/>
      <c r="BR2408" s="86"/>
      <c r="BS2408" s="86"/>
      <c r="BT2408" s="86"/>
      <c r="BU2408" s="86"/>
      <c r="BV2408" s="86"/>
      <c r="BW2408" s="86"/>
      <c r="BX2408" s="86"/>
      <c r="BY2408" s="86"/>
    </row>
    <row r="2409" spans="36:77" s="73" customFormat="1" ht="12.75" hidden="1">
      <c r="AJ2409" s="437"/>
      <c r="AK2409" s="437"/>
      <c r="AL2409" s="437"/>
      <c r="AM2409" s="437"/>
      <c r="AN2409" s="437"/>
      <c r="AO2409" s="437"/>
      <c r="AP2409" s="437"/>
      <c r="AQ2409" s="437"/>
      <c r="AR2409" s="84"/>
      <c r="AS2409" s="84"/>
      <c r="AT2409" s="84"/>
      <c r="AU2409" s="84"/>
      <c r="AV2409" s="84"/>
      <c r="AW2409" s="84"/>
      <c r="AX2409" s="84"/>
      <c r="AY2409" s="84"/>
      <c r="AZ2409" s="84"/>
      <c r="BA2409" s="84"/>
      <c r="BB2409" s="84"/>
      <c r="BC2409" s="84"/>
      <c r="BD2409" s="84"/>
      <c r="BE2409" s="86"/>
      <c r="BF2409" s="86"/>
      <c r="BG2409" s="86"/>
      <c r="BH2409" s="86"/>
      <c r="BI2409" s="86"/>
      <c r="BJ2409" s="86"/>
      <c r="BK2409" s="86"/>
      <c r="BL2409" s="86"/>
      <c r="BM2409" s="86"/>
      <c r="BN2409" s="86"/>
      <c r="BO2409" s="86"/>
      <c r="BP2409" s="86"/>
      <c r="BQ2409" s="86"/>
      <c r="BR2409" s="86"/>
      <c r="BS2409" s="86"/>
      <c r="BT2409" s="86"/>
      <c r="BU2409" s="86"/>
      <c r="BV2409" s="86"/>
      <c r="BW2409" s="86"/>
      <c r="BX2409" s="86"/>
      <c r="BY2409" s="86"/>
    </row>
    <row r="2410" spans="36:77" s="73" customFormat="1" ht="12.75" hidden="1">
      <c r="AJ2410" s="437"/>
      <c r="AK2410" s="437"/>
      <c r="AL2410" s="437"/>
      <c r="AM2410" s="437"/>
      <c r="AN2410" s="437"/>
      <c r="AO2410" s="437"/>
      <c r="AP2410" s="437"/>
      <c r="AQ2410" s="437"/>
      <c r="AR2410" s="84"/>
      <c r="AS2410" s="84"/>
      <c r="AT2410" s="84"/>
      <c r="AU2410" s="84"/>
      <c r="AV2410" s="84"/>
      <c r="AW2410" s="84"/>
      <c r="AX2410" s="84"/>
      <c r="AY2410" s="84"/>
      <c r="AZ2410" s="84"/>
      <c r="BA2410" s="84"/>
      <c r="BB2410" s="84"/>
      <c r="BC2410" s="84"/>
      <c r="BD2410" s="84"/>
      <c r="BE2410" s="86"/>
      <c r="BF2410" s="86"/>
      <c r="BG2410" s="86"/>
      <c r="BH2410" s="86"/>
      <c r="BI2410" s="86"/>
      <c r="BJ2410" s="86"/>
      <c r="BK2410" s="86"/>
      <c r="BL2410" s="86"/>
      <c r="BM2410" s="86"/>
      <c r="BN2410" s="86"/>
      <c r="BO2410" s="91"/>
      <c r="BP2410" s="91"/>
      <c r="BQ2410" s="91"/>
      <c r="BR2410" s="91"/>
      <c r="BS2410" s="91"/>
      <c r="BT2410" s="91"/>
      <c r="BU2410" s="91"/>
      <c r="BV2410" s="86"/>
      <c r="BW2410" s="86"/>
      <c r="BX2410" s="86"/>
      <c r="BY2410" s="86"/>
    </row>
    <row r="2411" ht="12.75" hidden="1">
      <c r="T2411" s="73"/>
    </row>
    <row r="2412" ht="12.75" hidden="1"/>
    <row r="2413" ht="12.75" hidden="1"/>
    <row r="2414" ht="12.75" hidden="1"/>
    <row r="2415" ht="12.75" hidden="1"/>
    <row r="2416" ht="12.75" hidden="1"/>
    <row r="2417" ht="12.75" hidden="1"/>
    <row r="2418" ht="12.75" hidden="1"/>
    <row r="2419" ht="12.75" hidden="1"/>
    <row r="2420" ht="12.75" hidden="1"/>
    <row r="2421" ht="12.75" hidden="1"/>
    <row r="2422" ht="12.75" hidden="1"/>
    <row r="2423" ht="12.75" hidden="1"/>
    <row r="2424" ht="12.75" hidden="1"/>
    <row r="2425" ht="12.75" hidden="1"/>
    <row r="2426" ht="12.75" hidden="1"/>
    <row r="2427" ht="12.75" hidden="1"/>
    <row r="2428" ht="12.75" hidden="1"/>
    <row r="2429" ht="12.75" hidden="1"/>
    <row r="2430" ht="12.75" hidden="1"/>
    <row r="2431" ht="12.75" hidden="1"/>
    <row r="2432" ht="12.75" hidden="1"/>
    <row r="2433" ht="12.75" hidden="1"/>
    <row r="2434" ht="12.75" hidden="1"/>
    <row r="2435" ht="12.75" hidden="1"/>
    <row r="2436" ht="12.75" hidden="1"/>
    <row r="2437" ht="12.75" hidden="1"/>
    <row r="2438" ht="12.75" hidden="1"/>
    <row r="2439" ht="12.75" hidden="1"/>
    <row r="2440" ht="12.75" hidden="1"/>
    <row r="2441" ht="12.75" hidden="1"/>
    <row r="2442" ht="12.75" hidden="1"/>
    <row r="2443" ht="12.75" hidden="1"/>
    <row r="2444" ht="12.75" hidden="1"/>
    <row r="2445" ht="12.75" hidden="1"/>
    <row r="2446" ht="12.75" hidden="1"/>
    <row r="2447" ht="12.75" hidden="1"/>
    <row r="2448" ht="12.75" hidden="1"/>
    <row r="2449" ht="12.75" hidden="1"/>
    <row r="2450" ht="12.75" hidden="1"/>
    <row r="2451" ht="12.75" hidden="1"/>
    <row r="2452" ht="12.75" hidden="1"/>
    <row r="2453" ht="12.75" hidden="1"/>
    <row r="2454" ht="12.75" hidden="1"/>
    <row r="2455" ht="12.75" hidden="1"/>
    <row r="2456" ht="12.75" hidden="1"/>
    <row r="2457" ht="12.75" hidden="1"/>
    <row r="2458" ht="12.75" hidden="1"/>
    <row r="2459" ht="12.75" hidden="1"/>
    <row r="2460" ht="12.75" hidden="1"/>
    <row r="2461" ht="12.75" hidden="1"/>
    <row r="2462" ht="12.75" hidden="1"/>
    <row r="2463" ht="12.75" hidden="1"/>
    <row r="2464" ht="12.75" hidden="1"/>
    <row r="2465" ht="12.75" hidden="1"/>
    <row r="2466" ht="12.75" hidden="1"/>
    <row r="2467" ht="12.75" hidden="1"/>
    <row r="2468" ht="12.75" hidden="1"/>
    <row r="2469" ht="12.75" hidden="1"/>
    <row r="2470" ht="12.75" hidden="1"/>
    <row r="2471" ht="12.75" hidden="1"/>
    <row r="2472" ht="12.75" hidden="1"/>
    <row r="2473" ht="12.75" hidden="1"/>
    <row r="2474" ht="12.75" hidden="1"/>
    <row r="2475" ht="12.75" hidden="1"/>
    <row r="2476" ht="12.75" hidden="1"/>
    <row r="2477" ht="12.75" hidden="1"/>
    <row r="2478" ht="12.75" hidden="1"/>
    <row r="2479" ht="12.75" hidden="1"/>
    <row r="2480" ht="12.75" hidden="1"/>
    <row r="2481" ht="12.75" hidden="1"/>
    <row r="2482" ht="12.75" hidden="1"/>
    <row r="2483" ht="12.75" hidden="1"/>
    <row r="2484" ht="12.75" hidden="1"/>
    <row r="2485" ht="12.75" hidden="1"/>
    <row r="2486" ht="12.75" hidden="1"/>
    <row r="2487" ht="12.75" hidden="1"/>
    <row r="2488" ht="12.75" hidden="1"/>
    <row r="2489" ht="12.75" hidden="1"/>
    <row r="2490" ht="12.75" hidden="1"/>
    <row r="2491" ht="12.75" hidden="1"/>
    <row r="2492" ht="12.75" hidden="1"/>
    <row r="2493" ht="12.75" hidden="1"/>
    <row r="2494" ht="12.75" hidden="1"/>
    <row r="2495" ht="12.75" hidden="1"/>
    <row r="2496" ht="12.75" hidden="1"/>
    <row r="2497" ht="12.75" hidden="1"/>
    <row r="2498" ht="12.75" hidden="1"/>
    <row r="2499" ht="12.75" hidden="1"/>
    <row r="2500" ht="12.75" hidden="1"/>
    <row r="2501" ht="12.75" hidden="1"/>
    <row r="2502" ht="12.75" hidden="1"/>
    <row r="2503" ht="12.75" hidden="1"/>
    <row r="2504" ht="12.75" hidden="1"/>
    <row r="2505" ht="12.75" hidden="1"/>
    <row r="2506" ht="12.75" hidden="1"/>
    <row r="2507" ht="12.75" hidden="1"/>
    <row r="2508" ht="12.75" hidden="1"/>
    <row r="2509" ht="12.75" hidden="1"/>
    <row r="2510" ht="12.75" hidden="1"/>
    <row r="2511" ht="12.75" hidden="1"/>
    <row r="2512" ht="12.75" hidden="1"/>
    <row r="2513" ht="12.75" hidden="1"/>
    <row r="2514" ht="12.75" hidden="1"/>
    <row r="2515" ht="12.75" hidden="1"/>
    <row r="2516" ht="12.75" hidden="1"/>
    <row r="2517" ht="12.75" hidden="1"/>
    <row r="2518" ht="12.75" hidden="1"/>
    <row r="2519" ht="12.75" hidden="1"/>
    <row r="2520" ht="12.75" hidden="1"/>
    <row r="2521" ht="12.75" hidden="1"/>
    <row r="2522" ht="12.75" hidden="1"/>
    <row r="2523" ht="12.75" hidden="1"/>
    <row r="2524" ht="12.75" hidden="1"/>
    <row r="2525" ht="12.75" hidden="1"/>
    <row r="2526" ht="12.75" hidden="1"/>
    <row r="2527" ht="12.75" hidden="1"/>
    <row r="2528" ht="12.75" hidden="1"/>
    <row r="2529" ht="12.75" hidden="1"/>
    <row r="2530" ht="12.75" hidden="1"/>
    <row r="2531" ht="12.75" hidden="1"/>
    <row r="2532" ht="12.75" hidden="1"/>
    <row r="2533" ht="12.75" hidden="1"/>
    <row r="2534" ht="12.75" hidden="1"/>
    <row r="2535" ht="12.75" hidden="1"/>
    <row r="2536" ht="12.75" hidden="1"/>
    <row r="2537" ht="12.75" hidden="1"/>
    <row r="2538" ht="12.75" hidden="1"/>
    <row r="2539" ht="12.75" hidden="1"/>
    <row r="2540" ht="12.75" hidden="1"/>
    <row r="2541" ht="12.75" hidden="1"/>
    <row r="2542" ht="12.75" hidden="1"/>
    <row r="2543" ht="12.75" hidden="1"/>
    <row r="2544" ht="12.75" hidden="1"/>
    <row r="2545" ht="12.75" hidden="1"/>
    <row r="2546" ht="12.75" hidden="1"/>
    <row r="2547" ht="12.75" hidden="1"/>
    <row r="2548" ht="12.75" hidden="1"/>
    <row r="2549" ht="12.75" hidden="1"/>
    <row r="2550" ht="12.75" hidden="1"/>
    <row r="2551" ht="12.75" hidden="1"/>
    <row r="2552" ht="12.75" hidden="1"/>
    <row r="2553" ht="12.75" hidden="1"/>
    <row r="2554" ht="12.75" hidden="1"/>
    <row r="2555" ht="12.75" hidden="1"/>
    <row r="2556" ht="12.75" hidden="1"/>
    <row r="2557" ht="12.75" hidden="1"/>
    <row r="2558" ht="12.75" hidden="1"/>
    <row r="2559" ht="12.75" hidden="1"/>
    <row r="2560" ht="12.75" hidden="1"/>
    <row r="2561" ht="12.75" hidden="1"/>
    <row r="2562" ht="12.75" hidden="1"/>
    <row r="2563" ht="12.75" hidden="1"/>
    <row r="2564" ht="12.75" hidden="1"/>
    <row r="2565" ht="12.75" hidden="1"/>
    <row r="2566" ht="12.75" hidden="1"/>
    <row r="2567" ht="12.75" hidden="1"/>
    <row r="2568" ht="12.75" hidden="1"/>
    <row r="2569" ht="12.75" hidden="1"/>
    <row r="2570" ht="12.75" hidden="1"/>
    <row r="2571" ht="12.75" hidden="1"/>
    <row r="2572" ht="12.75" hidden="1"/>
    <row r="2573" ht="12.75" hidden="1"/>
    <row r="2574" ht="12.75" hidden="1"/>
    <row r="2575" ht="12.75" hidden="1"/>
    <row r="2576" ht="12.75" hidden="1"/>
    <row r="2577" ht="12.75" hidden="1"/>
    <row r="2578" ht="12.75" hidden="1"/>
    <row r="2579" ht="12.75" hidden="1"/>
    <row r="2580" ht="12.75" hidden="1"/>
    <row r="2581" ht="12.75" hidden="1"/>
    <row r="2582" ht="12.75" hidden="1"/>
    <row r="2583" ht="12.75" hidden="1"/>
    <row r="2584" ht="12.75" hidden="1"/>
    <row r="2585" ht="12.75" hidden="1"/>
    <row r="2586" ht="12.75" hidden="1"/>
    <row r="2587" ht="12.75" hidden="1"/>
    <row r="2588" ht="12.75" hidden="1"/>
    <row r="2589" ht="12.75" hidden="1"/>
    <row r="2590" ht="12.75" hidden="1"/>
    <row r="2591" ht="12.75" hidden="1"/>
    <row r="2592" ht="12.75" hidden="1"/>
    <row r="2593" ht="12.75" hidden="1"/>
    <row r="2594" ht="12.75" hidden="1"/>
    <row r="2595" ht="12.75" hidden="1"/>
    <row r="2596" ht="12.75" hidden="1"/>
    <row r="2597" ht="12.75" hidden="1"/>
    <row r="2598" ht="12.75" hidden="1"/>
    <row r="2599" ht="12.75" hidden="1"/>
    <row r="2600" ht="12.75" hidden="1"/>
    <row r="2601" ht="12.75" hidden="1"/>
    <row r="2602" ht="12.75" hidden="1"/>
    <row r="2603" ht="12.75" hidden="1"/>
    <row r="2604" ht="12.75" hidden="1"/>
    <row r="2605" ht="12.75" hidden="1"/>
    <row r="2606" ht="12.75" hidden="1"/>
    <row r="2607" ht="12.75" hidden="1"/>
    <row r="2608" ht="12.75" hidden="1"/>
    <row r="2609" ht="12.75" hidden="1"/>
    <row r="2610" ht="12.75" hidden="1"/>
    <row r="2611" ht="12.75" hidden="1"/>
    <row r="2612" ht="12.75" hidden="1"/>
    <row r="2613" ht="12.75" hidden="1"/>
    <row r="2614" ht="12.75" hidden="1"/>
    <row r="2615" ht="12.75" hidden="1"/>
    <row r="2616" ht="12.75" hidden="1"/>
    <row r="2617" ht="12.75" hidden="1"/>
    <row r="2618" ht="12.75" hidden="1"/>
    <row r="2619" ht="12.75" hidden="1"/>
    <row r="2620" ht="12.75" hidden="1"/>
    <row r="2621" ht="12.75" hidden="1"/>
    <row r="2622" ht="12.75" hidden="1"/>
    <row r="2623" ht="12.75" hidden="1"/>
    <row r="2624" ht="12.75" hidden="1"/>
    <row r="2625" ht="12.75" hidden="1"/>
    <row r="2626" ht="12.75" hidden="1"/>
    <row r="2627" ht="12.75" hidden="1"/>
    <row r="2628" ht="12.75" hidden="1"/>
    <row r="2629" ht="12.75" hidden="1"/>
    <row r="2630" ht="12.75" hidden="1"/>
    <row r="2631" ht="12.75" hidden="1"/>
    <row r="2632" ht="12.75" hidden="1"/>
    <row r="2633" ht="12.75" hidden="1"/>
    <row r="2634" ht="12.75" hidden="1"/>
    <row r="2635" ht="12.75" hidden="1"/>
    <row r="2636" ht="12.75" hidden="1"/>
    <row r="2637" ht="12.75" hidden="1"/>
    <row r="2638" ht="12.75" hidden="1"/>
    <row r="2639" ht="12.75" hidden="1"/>
    <row r="2640" ht="12.75" hidden="1"/>
    <row r="2641" ht="12.75" hidden="1"/>
    <row r="2642" ht="12.75" hidden="1"/>
    <row r="2643" ht="12.75" hidden="1"/>
    <row r="2644" ht="12.75" hidden="1"/>
    <row r="2645" ht="12.75" hidden="1"/>
    <row r="2646" ht="12.75" hidden="1"/>
    <row r="2647" ht="12.75" hidden="1"/>
    <row r="2648" ht="12.75" hidden="1"/>
    <row r="2649" ht="12.75" hidden="1"/>
    <row r="2650" ht="12.75" hidden="1"/>
    <row r="2651" ht="12.75" hidden="1"/>
    <row r="2652" ht="12.75" hidden="1"/>
    <row r="2653" ht="12.75" hidden="1"/>
    <row r="2654" ht="12.75" hidden="1"/>
    <row r="2655" ht="12.75" hidden="1"/>
    <row r="2656" ht="12.75" hidden="1"/>
    <row r="2657" ht="12.75" hidden="1"/>
    <row r="2658" ht="12.75" hidden="1"/>
    <row r="2659" ht="12.75" hidden="1"/>
    <row r="2660" ht="12.75" hidden="1"/>
    <row r="2661" ht="12.75" hidden="1"/>
    <row r="2662" ht="12.75" hidden="1"/>
    <row r="2663" ht="12.75" hidden="1"/>
    <row r="2664" ht="12.75" hidden="1"/>
    <row r="2665" ht="12.75" hidden="1"/>
    <row r="2666" ht="12.75" hidden="1"/>
    <row r="2667" ht="12.75" hidden="1"/>
    <row r="2668" ht="12.75" hidden="1"/>
    <row r="2669" ht="12.75" hidden="1"/>
    <row r="2670" ht="12.75" hidden="1"/>
    <row r="2671" ht="12.75" hidden="1"/>
    <row r="2672" ht="12.75" hidden="1"/>
    <row r="2673" ht="12.75" hidden="1"/>
    <row r="2674" ht="12.75" hidden="1"/>
    <row r="2675" ht="12.75" hidden="1"/>
    <row r="2676" ht="12.75" hidden="1"/>
    <row r="2677" ht="12.75" hidden="1"/>
    <row r="2678" ht="12.75" hidden="1"/>
    <row r="2679" ht="12.75" hidden="1"/>
    <row r="2680" ht="12.75" hidden="1"/>
    <row r="2681" ht="12.75" hidden="1"/>
    <row r="2682" ht="12.75" hidden="1"/>
    <row r="2683" ht="12.75" hidden="1"/>
    <row r="2684" ht="12.75" hidden="1"/>
    <row r="2685" ht="12.75" hidden="1"/>
    <row r="2686" ht="12.75" hidden="1"/>
    <row r="2687" ht="12.75" hidden="1"/>
    <row r="2688" ht="12.75" hidden="1"/>
    <row r="2689" ht="12.75" hidden="1"/>
    <row r="2690" ht="12.75" hidden="1"/>
    <row r="2691" ht="12.75" hidden="1"/>
    <row r="2692" ht="12.75" hidden="1"/>
    <row r="2693" ht="12.75" hidden="1"/>
    <row r="2694" ht="12.75" hidden="1"/>
    <row r="2695" ht="12.75" hidden="1"/>
    <row r="2696" ht="12.75" hidden="1"/>
    <row r="2697" ht="12.75" hidden="1"/>
    <row r="2698" ht="12.75" hidden="1"/>
    <row r="2699" ht="12.75" hidden="1"/>
    <row r="2700" ht="12.75" hidden="1"/>
    <row r="2701" ht="12.75" hidden="1"/>
    <row r="2702" ht="12.75" hidden="1"/>
    <row r="2703" ht="12.75" hidden="1"/>
    <row r="2704" ht="12.75" hidden="1"/>
    <row r="2705" ht="12.75" hidden="1"/>
    <row r="2706" ht="12.75" hidden="1"/>
    <row r="2707" ht="12.75" hidden="1"/>
    <row r="2708" ht="12.75" hidden="1"/>
    <row r="2709" ht="12.75" hidden="1"/>
    <row r="2710" ht="12.75" hidden="1"/>
    <row r="2711" ht="12.75" hidden="1"/>
    <row r="2712" ht="12.75" hidden="1"/>
    <row r="2713" ht="12.75" hidden="1"/>
    <row r="2714" ht="12.75" hidden="1"/>
    <row r="2715" ht="12.75" hidden="1"/>
    <row r="2716" ht="12.75" hidden="1"/>
    <row r="2717" ht="12.75" hidden="1"/>
    <row r="2718" ht="12.75" hidden="1"/>
    <row r="2719" ht="12.75" hidden="1"/>
    <row r="2720" ht="12.75" hidden="1"/>
    <row r="2721" ht="12.75" hidden="1"/>
    <row r="2722" ht="12.75" hidden="1"/>
    <row r="2723" ht="12.75" hidden="1"/>
    <row r="2724" ht="12.75" hidden="1"/>
    <row r="2725" ht="12.75" hidden="1"/>
    <row r="2726" ht="12.75" hidden="1"/>
    <row r="2727" ht="12.75" hidden="1"/>
    <row r="2728" ht="12.75" hidden="1"/>
    <row r="2729" ht="12.75" hidden="1"/>
    <row r="2730" ht="12.75" hidden="1"/>
    <row r="2731" ht="12.75" hidden="1"/>
    <row r="2732" ht="12.75" hidden="1"/>
    <row r="2733" ht="12.75" hidden="1"/>
    <row r="2734" ht="12.75" hidden="1"/>
    <row r="2735" ht="12.75" hidden="1"/>
    <row r="2736" ht="12.75" hidden="1"/>
    <row r="2737" ht="12.75" hidden="1"/>
    <row r="2738" ht="12.75" hidden="1"/>
    <row r="2739" ht="12.75" hidden="1"/>
    <row r="2740" ht="12.75" hidden="1"/>
    <row r="2741" ht="12.75" hidden="1"/>
    <row r="2742" ht="12.75" hidden="1"/>
    <row r="2743" ht="12.75" hidden="1"/>
    <row r="2744" ht="12.75" hidden="1"/>
    <row r="2745" ht="12.75" hidden="1"/>
    <row r="2746" ht="12.75" hidden="1"/>
    <row r="2747" ht="12.75" hidden="1"/>
    <row r="2748" ht="12.75" hidden="1"/>
    <row r="2749" ht="12.75" hidden="1"/>
    <row r="2750" ht="12.75" hidden="1"/>
    <row r="2751" ht="12.75" hidden="1"/>
    <row r="2752" ht="12.75" hidden="1"/>
    <row r="2753" ht="12.75" hidden="1"/>
    <row r="2754" ht="12.75" hidden="1"/>
    <row r="2755" ht="12.75" hidden="1"/>
    <row r="2756" ht="12.75" hidden="1"/>
    <row r="2757" ht="12.75" hidden="1"/>
    <row r="2758" ht="12.75" hidden="1"/>
    <row r="2759" ht="12.75" hidden="1"/>
    <row r="2760" ht="12.75" hidden="1"/>
    <row r="2761" spans="36:77" s="1227" customFormat="1" ht="12.75">
      <c r="AJ2761" s="1228"/>
      <c r="AK2761" s="1228"/>
      <c r="AL2761" s="1228"/>
      <c r="AM2761" s="1228"/>
      <c r="AN2761" s="1228"/>
      <c r="AO2761" s="1228"/>
      <c r="AP2761" s="1228"/>
      <c r="AQ2761" s="1228"/>
      <c r="AR2761" s="1229"/>
      <c r="AS2761" s="1229"/>
      <c r="AT2761" s="1229"/>
      <c r="AU2761" s="1229"/>
      <c r="AV2761" s="1229"/>
      <c r="AW2761" s="1229"/>
      <c r="AX2761" s="1229"/>
      <c r="AY2761" s="1229"/>
      <c r="AZ2761" s="1229"/>
      <c r="BA2761" s="1229"/>
      <c r="BB2761" s="1229"/>
      <c r="BC2761" s="1229"/>
      <c r="BD2761" s="1229"/>
      <c r="BE2761" s="1230"/>
      <c r="BF2761" s="1230"/>
      <c r="BG2761" s="1230"/>
      <c r="BH2761" s="1230"/>
      <c r="BI2761" s="1230"/>
      <c r="BJ2761" s="1230"/>
      <c r="BK2761" s="1230"/>
      <c r="BL2761" s="1230"/>
      <c r="BM2761" s="1230"/>
      <c r="BN2761" s="1230"/>
      <c r="BO2761" s="1230"/>
      <c r="BP2761" s="1230"/>
      <c r="BQ2761" s="1230"/>
      <c r="BR2761" s="1230"/>
      <c r="BS2761" s="1230"/>
      <c r="BT2761" s="1230"/>
      <c r="BU2761" s="1230"/>
      <c r="BV2761" s="1230"/>
      <c r="BW2761" s="1230"/>
      <c r="BX2761" s="1230"/>
      <c r="BY2761" s="1230"/>
    </row>
    <row r="2762" spans="36:77" s="1227" customFormat="1" ht="12.75">
      <c r="AJ2762" s="1228"/>
      <c r="AK2762" s="1228"/>
      <c r="AL2762" s="1228"/>
      <c r="AM2762" s="1228"/>
      <c r="AN2762" s="1228"/>
      <c r="AO2762" s="1228"/>
      <c r="AP2762" s="1228"/>
      <c r="AQ2762" s="1228"/>
      <c r="AR2762" s="1229"/>
      <c r="AS2762" s="1229"/>
      <c r="AT2762" s="1229"/>
      <c r="AU2762" s="1229"/>
      <c r="AV2762" s="1229"/>
      <c r="AW2762" s="1229"/>
      <c r="AX2762" s="1229"/>
      <c r="AY2762" s="1229"/>
      <c r="AZ2762" s="1229"/>
      <c r="BA2762" s="1229"/>
      <c r="BB2762" s="1229"/>
      <c r="BC2762" s="1229"/>
      <c r="BD2762" s="1229"/>
      <c r="BE2762" s="1230"/>
      <c r="BF2762" s="1230"/>
      <c r="BG2762" s="1230"/>
      <c r="BH2762" s="1230"/>
      <c r="BI2762" s="1230"/>
      <c r="BJ2762" s="1230"/>
      <c r="BK2762" s="1230"/>
      <c r="BL2762" s="1230"/>
      <c r="BM2762" s="1230"/>
      <c r="BN2762" s="1230"/>
      <c r="BO2762" s="1230"/>
      <c r="BP2762" s="1230"/>
      <c r="BQ2762" s="1230"/>
      <c r="BR2762" s="1230"/>
      <c r="BS2762" s="1230"/>
      <c r="BT2762" s="1230"/>
      <c r="BU2762" s="1230"/>
      <c r="BV2762" s="1230"/>
      <c r="BW2762" s="1230"/>
      <c r="BX2762" s="1230"/>
      <c r="BY2762" s="1230"/>
    </row>
    <row r="2763" spans="36:77" s="1227" customFormat="1" ht="12.75">
      <c r="AJ2763" s="1228"/>
      <c r="AK2763" s="1228"/>
      <c r="AL2763" s="1228"/>
      <c r="AM2763" s="1228"/>
      <c r="AN2763" s="1228"/>
      <c r="AO2763" s="1228"/>
      <c r="AP2763" s="1228"/>
      <c r="AQ2763" s="1228"/>
      <c r="AR2763" s="1229"/>
      <c r="AS2763" s="1229"/>
      <c r="AT2763" s="1229"/>
      <c r="AU2763" s="1229"/>
      <c r="AV2763" s="1229"/>
      <c r="AW2763" s="1229"/>
      <c r="AX2763" s="1229"/>
      <c r="AY2763" s="1229"/>
      <c r="AZ2763" s="1229"/>
      <c r="BA2763" s="1229"/>
      <c r="BB2763" s="1229"/>
      <c r="BC2763" s="1229"/>
      <c r="BD2763" s="1229"/>
      <c r="BE2763" s="1230"/>
      <c r="BF2763" s="1230"/>
      <c r="BG2763" s="1230"/>
      <c r="BH2763" s="1230"/>
      <c r="BI2763" s="1230"/>
      <c r="BJ2763" s="1230"/>
      <c r="BK2763" s="1230"/>
      <c r="BL2763" s="1230"/>
      <c r="BM2763" s="1230"/>
      <c r="BN2763" s="1230"/>
      <c r="BO2763" s="1230"/>
      <c r="BP2763" s="1230"/>
      <c r="BQ2763" s="1230"/>
      <c r="BR2763" s="1230"/>
      <c r="BS2763" s="1230"/>
      <c r="BT2763" s="1230"/>
      <c r="BU2763" s="1230"/>
      <c r="BV2763" s="1230"/>
      <c r="BW2763" s="1230"/>
      <c r="BX2763" s="1230"/>
      <c r="BY2763" s="1230"/>
    </row>
    <row r="2764" spans="36:77" s="1227" customFormat="1" ht="12.75">
      <c r="AJ2764" s="1228"/>
      <c r="AK2764" s="1228"/>
      <c r="AL2764" s="1228"/>
      <c r="AM2764" s="1228"/>
      <c r="AN2764" s="1228"/>
      <c r="AO2764" s="1228"/>
      <c r="AP2764" s="1228"/>
      <c r="AQ2764" s="1228"/>
      <c r="AR2764" s="1229"/>
      <c r="AS2764" s="1229"/>
      <c r="AT2764" s="1229"/>
      <c r="AU2764" s="1229"/>
      <c r="AV2764" s="1229"/>
      <c r="AW2764" s="1229"/>
      <c r="AX2764" s="1229"/>
      <c r="AY2764" s="1229"/>
      <c r="AZ2764" s="1229"/>
      <c r="BA2764" s="1229"/>
      <c r="BB2764" s="1229"/>
      <c r="BC2764" s="1229"/>
      <c r="BD2764" s="1229"/>
      <c r="BE2764" s="1230"/>
      <c r="BF2764" s="1230"/>
      <c r="BG2764" s="1230"/>
      <c r="BH2764" s="1230"/>
      <c r="BI2764" s="1230"/>
      <c r="BJ2764" s="1230"/>
      <c r="BK2764" s="1230"/>
      <c r="BL2764" s="1230"/>
      <c r="BM2764" s="1230"/>
      <c r="BN2764" s="1230"/>
      <c r="BO2764" s="1230"/>
      <c r="BP2764" s="1230"/>
      <c r="BQ2764" s="1230"/>
      <c r="BR2764" s="1230"/>
      <c r="BS2764" s="1230"/>
      <c r="BT2764" s="1230"/>
      <c r="BU2764" s="1230"/>
      <c r="BV2764" s="1230"/>
      <c r="BW2764" s="1230"/>
      <c r="BX2764" s="1230"/>
      <c r="BY2764" s="1230"/>
    </row>
    <row r="2765" spans="36:77" s="1227" customFormat="1" ht="12.75">
      <c r="AJ2765" s="1228"/>
      <c r="AK2765" s="1228"/>
      <c r="AL2765" s="1228"/>
      <c r="AM2765" s="1228"/>
      <c r="AN2765" s="1228"/>
      <c r="AO2765" s="1228"/>
      <c r="AP2765" s="1228"/>
      <c r="AQ2765" s="1228"/>
      <c r="AR2765" s="1229"/>
      <c r="AS2765" s="1229"/>
      <c r="AT2765" s="1229"/>
      <c r="AU2765" s="1229"/>
      <c r="AV2765" s="1229"/>
      <c r="AW2765" s="1229"/>
      <c r="AX2765" s="1229"/>
      <c r="AY2765" s="1229"/>
      <c r="AZ2765" s="1229"/>
      <c r="BA2765" s="1229"/>
      <c r="BB2765" s="1229"/>
      <c r="BC2765" s="1229"/>
      <c r="BD2765" s="1229"/>
      <c r="BE2765" s="1230"/>
      <c r="BF2765" s="1230"/>
      <c r="BG2765" s="1230"/>
      <c r="BH2765" s="1230"/>
      <c r="BI2765" s="1230"/>
      <c r="BJ2765" s="1230"/>
      <c r="BK2765" s="1230"/>
      <c r="BL2765" s="1230"/>
      <c r="BM2765" s="1230"/>
      <c r="BN2765" s="1230"/>
      <c r="BO2765" s="1230"/>
      <c r="BP2765" s="1230"/>
      <c r="BQ2765" s="1230"/>
      <c r="BR2765" s="1230"/>
      <c r="BS2765" s="1230"/>
      <c r="BT2765" s="1230"/>
      <c r="BU2765" s="1230"/>
      <c r="BV2765" s="1230"/>
      <c r="BW2765" s="1230"/>
      <c r="BX2765" s="1230"/>
      <c r="BY2765" s="1230"/>
    </row>
    <row r="2766" spans="36:77" s="1227" customFormat="1" ht="12.75">
      <c r="AJ2766" s="1228"/>
      <c r="AK2766" s="1228"/>
      <c r="AL2766" s="1228"/>
      <c r="AM2766" s="1228"/>
      <c r="AN2766" s="1228"/>
      <c r="AO2766" s="1228"/>
      <c r="AP2766" s="1228"/>
      <c r="AQ2766" s="1228"/>
      <c r="AR2766" s="1229"/>
      <c r="AS2766" s="1229"/>
      <c r="AT2766" s="1229"/>
      <c r="AU2766" s="1229"/>
      <c r="AV2766" s="1229"/>
      <c r="AW2766" s="1229"/>
      <c r="AX2766" s="1229"/>
      <c r="AY2766" s="1229"/>
      <c r="AZ2766" s="1229"/>
      <c r="BA2766" s="1229"/>
      <c r="BB2766" s="1229"/>
      <c r="BC2766" s="1229"/>
      <c r="BD2766" s="1229"/>
      <c r="BE2766" s="1230"/>
      <c r="BF2766" s="1230"/>
      <c r="BG2766" s="1230"/>
      <c r="BH2766" s="1230"/>
      <c r="BI2766" s="1230"/>
      <c r="BJ2766" s="1230"/>
      <c r="BK2766" s="1230"/>
      <c r="BL2766" s="1230"/>
      <c r="BM2766" s="1230"/>
      <c r="BN2766" s="1230"/>
      <c r="BO2766" s="1230"/>
      <c r="BP2766" s="1230"/>
      <c r="BQ2766" s="1230"/>
      <c r="BR2766" s="1230"/>
      <c r="BS2766" s="1230"/>
      <c r="BT2766" s="1230"/>
      <c r="BU2766" s="1230"/>
      <c r="BV2766" s="1230"/>
      <c r="BW2766" s="1230"/>
      <c r="BX2766" s="1230"/>
      <c r="BY2766" s="1230"/>
    </row>
    <row r="2767" spans="36:77" s="1227" customFormat="1" ht="12.75">
      <c r="AJ2767" s="1228"/>
      <c r="AK2767" s="1228"/>
      <c r="AL2767" s="1228"/>
      <c r="AM2767" s="1228"/>
      <c r="AN2767" s="1228"/>
      <c r="AO2767" s="1228"/>
      <c r="AP2767" s="1228"/>
      <c r="AQ2767" s="1228"/>
      <c r="AR2767" s="1229"/>
      <c r="AS2767" s="1229"/>
      <c r="AT2767" s="1229"/>
      <c r="AU2767" s="1229"/>
      <c r="AV2767" s="1229"/>
      <c r="AW2767" s="1229"/>
      <c r="AX2767" s="1229"/>
      <c r="AY2767" s="1229"/>
      <c r="AZ2767" s="1229"/>
      <c r="BA2767" s="1229"/>
      <c r="BB2767" s="1229"/>
      <c r="BC2767" s="1229"/>
      <c r="BD2767" s="1229"/>
      <c r="BE2767" s="1230"/>
      <c r="BF2767" s="1230"/>
      <c r="BG2767" s="1230"/>
      <c r="BH2767" s="1230"/>
      <c r="BI2767" s="1230"/>
      <c r="BJ2767" s="1230"/>
      <c r="BK2767" s="1230"/>
      <c r="BL2767" s="1230"/>
      <c r="BM2767" s="1230"/>
      <c r="BN2767" s="1230"/>
      <c r="BO2767" s="1230"/>
      <c r="BP2767" s="1230"/>
      <c r="BQ2767" s="1230"/>
      <c r="BR2767" s="1230"/>
      <c r="BS2767" s="1230"/>
      <c r="BT2767" s="1230"/>
      <c r="BU2767" s="1230"/>
      <c r="BV2767" s="1230"/>
      <c r="BW2767" s="1230"/>
      <c r="BX2767" s="1230"/>
      <c r="BY2767" s="1230"/>
    </row>
    <row r="2768" spans="36:77" s="1227" customFormat="1" ht="12.75">
      <c r="AJ2768" s="1228"/>
      <c r="AK2768" s="1228"/>
      <c r="AL2768" s="1228"/>
      <c r="AM2768" s="1228"/>
      <c r="AN2768" s="1228"/>
      <c r="AO2768" s="1228"/>
      <c r="AP2768" s="1228"/>
      <c r="AQ2768" s="1228"/>
      <c r="AR2768" s="1229"/>
      <c r="AS2768" s="1229"/>
      <c r="AT2768" s="1229"/>
      <c r="AU2768" s="1229"/>
      <c r="AV2768" s="1229"/>
      <c r="AW2768" s="1229"/>
      <c r="AX2768" s="1229"/>
      <c r="AY2768" s="1229"/>
      <c r="AZ2768" s="1229"/>
      <c r="BA2768" s="1229"/>
      <c r="BB2768" s="1229"/>
      <c r="BC2768" s="1229"/>
      <c r="BD2768" s="1229"/>
      <c r="BE2768" s="1230"/>
      <c r="BF2768" s="1230"/>
      <c r="BG2768" s="1230"/>
      <c r="BH2768" s="1230"/>
      <c r="BI2768" s="1230"/>
      <c r="BJ2768" s="1230"/>
      <c r="BK2768" s="1230"/>
      <c r="BL2768" s="1230"/>
      <c r="BM2768" s="1230"/>
      <c r="BN2768" s="1230"/>
      <c r="BO2768" s="1230"/>
      <c r="BP2768" s="1230"/>
      <c r="BQ2768" s="1230"/>
      <c r="BR2768" s="1230"/>
      <c r="BS2768" s="1230"/>
      <c r="BT2768" s="1230"/>
      <c r="BU2768" s="1230"/>
      <c r="BV2768" s="1230"/>
      <c r="BW2768" s="1230"/>
      <c r="BX2768" s="1230"/>
      <c r="BY2768" s="1230"/>
    </row>
    <row r="2769" spans="36:77" s="1227" customFormat="1" ht="12.75">
      <c r="AJ2769" s="1228"/>
      <c r="AK2769" s="1228"/>
      <c r="AL2769" s="1228"/>
      <c r="AM2769" s="1228"/>
      <c r="AN2769" s="1228"/>
      <c r="AO2769" s="1228"/>
      <c r="AP2769" s="1228"/>
      <c r="AQ2769" s="1228"/>
      <c r="AR2769" s="1229"/>
      <c r="AS2769" s="1229"/>
      <c r="AT2769" s="1229"/>
      <c r="AU2769" s="1229"/>
      <c r="AV2769" s="1229"/>
      <c r="AW2769" s="1229"/>
      <c r="AX2769" s="1229"/>
      <c r="AY2769" s="1229"/>
      <c r="AZ2769" s="1229"/>
      <c r="BA2769" s="1229"/>
      <c r="BB2769" s="1229"/>
      <c r="BC2769" s="1229"/>
      <c r="BD2769" s="1229"/>
      <c r="BE2769" s="1230"/>
      <c r="BF2769" s="1230"/>
      <c r="BG2769" s="1230"/>
      <c r="BH2769" s="1230"/>
      <c r="BI2769" s="1230"/>
      <c r="BJ2769" s="1230"/>
      <c r="BK2769" s="1230"/>
      <c r="BL2769" s="1230"/>
      <c r="BM2769" s="1230"/>
      <c r="BN2769" s="1230"/>
      <c r="BO2769" s="1230"/>
      <c r="BP2769" s="1230"/>
      <c r="BQ2769" s="1230"/>
      <c r="BR2769" s="1230"/>
      <c r="BS2769" s="1230"/>
      <c r="BT2769" s="1230"/>
      <c r="BU2769" s="1230"/>
      <c r="BV2769" s="1230"/>
      <c r="BW2769" s="1230"/>
      <c r="BX2769" s="1230"/>
      <c r="BY2769" s="1230"/>
    </row>
    <row r="2770" spans="36:77" s="1227" customFormat="1" ht="12.75">
      <c r="AJ2770" s="1228"/>
      <c r="AK2770" s="1228"/>
      <c r="AL2770" s="1228"/>
      <c r="AM2770" s="1228"/>
      <c r="AN2770" s="1228"/>
      <c r="AO2770" s="1228"/>
      <c r="AP2770" s="1228"/>
      <c r="AQ2770" s="1228"/>
      <c r="AR2770" s="1229"/>
      <c r="AS2770" s="1229"/>
      <c r="AT2770" s="1229"/>
      <c r="AU2770" s="1229"/>
      <c r="AV2770" s="1229"/>
      <c r="AW2770" s="1229"/>
      <c r="AX2770" s="1229"/>
      <c r="AY2770" s="1229"/>
      <c r="AZ2770" s="1229"/>
      <c r="BA2770" s="1229"/>
      <c r="BB2770" s="1229"/>
      <c r="BC2770" s="1229"/>
      <c r="BD2770" s="1229"/>
      <c r="BE2770" s="1230"/>
      <c r="BF2770" s="1230"/>
      <c r="BG2770" s="1230"/>
      <c r="BH2770" s="1230"/>
      <c r="BI2770" s="1230"/>
      <c r="BJ2770" s="1230"/>
      <c r="BK2770" s="1230"/>
      <c r="BL2770" s="1230"/>
      <c r="BM2770" s="1230"/>
      <c r="BN2770" s="1230"/>
      <c r="BO2770" s="1230"/>
      <c r="BP2770" s="1230"/>
      <c r="BQ2770" s="1230"/>
      <c r="BR2770" s="1230"/>
      <c r="BS2770" s="1230"/>
      <c r="BT2770" s="1230"/>
      <c r="BU2770" s="1230"/>
      <c r="BV2770" s="1230"/>
      <c r="BW2770" s="1230"/>
      <c r="BX2770" s="1230"/>
      <c r="BY2770" s="1230"/>
    </row>
    <row r="2771" spans="36:77" s="1227" customFormat="1" ht="12.75">
      <c r="AJ2771" s="1228"/>
      <c r="AK2771" s="1228"/>
      <c r="AL2771" s="1228"/>
      <c r="AM2771" s="1228"/>
      <c r="AN2771" s="1228"/>
      <c r="AO2771" s="1228"/>
      <c r="AP2771" s="1228"/>
      <c r="AQ2771" s="1228"/>
      <c r="AR2771" s="1229"/>
      <c r="AS2771" s="1229"/>
      <c r="AT2771" s="1229"/>
      <c r="AU2771" s="1229"/>
      <c r="AV2771" s="1229"/>
      <c r="AW2771" s="1229"/>
      <c r="AX2771" s="1229"/>
      <c r="AY2771" s="1229"/>
      <c r="AZ2771" s="1229"/>
      <c r="BA2771" s="1229"/>
      <c r="BB2771" s="1229"/>
      <c r="BC2771" s="1229"/>
      <c r="BD2771" s="1229"/>
      <c r="BE2771" s="1230"/>
      <c r="BF2771" s="1230"/>
      <c r="BG2771" s="1230"/>
      <c r="BH2771" s="1230"/>
      <c r="BI2771" s="1230"/>
      <c r="BJ2771" s="1230"/>
      <c r="BK2771" s="1230"/>
      <c r="BL2771" s="1230"/>
      <c r="BM2771" s="1230"/>
      <c r="BN2771" s="1230"/>
      <c r="BO2771" s="1230"/>
      <c r="BP2771" s="1230"/>
      <c r="BQ2771" s="1230"/>
      <c r="BR2771" s="1230"/>
      <c r="BS2771" s="1230"/>
      <c r="BT2771" s="1230"/>
      <c r="BU2771" s="1230"/>
      <c r="BV2771" s="1230"/>
      <c r="BW2771" s="1230"/>
      <c r="BX2771" s="1230"/>
      <c r="BY2771" s="1230"/>
    </row>
    <row r="2772" spans="36:77" s="1227" customFormat="1" ht="12.75">
      <c r="AJ2772" s="1228"/>
      <c r="AK2772" s="1228"/>
      <c r="AL2772" s="1228"/>
      <c r="AM2772" s="1228"/>
      <c r="AN2772" s="1228"/>
      <c r="AO2772" s="1228"/>
      <c r="AP2772" s="1228"/>
      <c r="AQ2772" s="1228"/>
      <c r="AR2772" s="1229"/>
      <c r="AS2772" s="1229"/>
      <c r="AT2772" s="1229"/>
      <c r="AU2772" s="1229"/>
      <c r="AV2772" s="1229"/>
      <c r="AW2772" s="1229"/>
      <c r="AX2772" s="1229"/>
      <c r="AY2772" s="1229"/>
      <c r="AZ2772" s="1229"/>
      <c r="BA2772" s="1229"/>
      <c r="BB2772" s="1229"/>
      <c r="BC2772" s="1229"/>
      <c r="BD2772" s="1229"/>
      <c r="BE2772" s="1230"/>
      <c r="BF2772" s="1230"/>
      <c r="BG2772" s="1230"/>
      <c r="BH2772" s="1230"/>
      <c r="BI2772" s="1230"/>
      <c r="BJ2772" s="1230"/>
      <c r="BK2772" s="1230"/>
      <c r="BL2772" s="1230"/>
      <c r="BM2772" s="1230"/>
      <c r="BN2772" s="1230"/>
      <c r="BO2772" s="1230"/>
      <c r="BP2772" s="1230"/>
      <c r="BQ2772" s="1230"/>
      <c r="BR2772" s="1230"/>
      <c r="BS2772" s="1230"/>
      <c r="BT2772" s="1230"/>
      <c r="BU2772" s="1230"/>
      <c r="BV2772" s="1230"/>
      <c r="BW2772" s="1230"/>
      <c r="BX2772" s="1230"/>
      <c r="BY2772" s="1230"/>
    </row>
    <row r="2773" spans="36:77" s="1227" customFormat="1" ht="12.75">
      <c r="AJ2773" s="1228"/>
      <c r="AK2773" s="1228"/>
      <c r="AL2773" s="1228"/>
      <c r="AM2773" s="1228"/>
      <c r="AN2773" s="1228"/>
      <c r="AO2773" s="1228"/>
      <c r="AP2773" s="1228"/>
      <c r="AQ2773" s="1228"/>
      <c r="AR2773" s="1229"/>
      <c r="AS2773" s="1229"/>
      <c r="AT2773" s="1229"/>
      <c r="AU2773" s="1229"/>
      <c r="AV2773" s="1229"/>
      <c r="AW2773" s="1229"/>
      <c r="AX2773" s="1229"/>
      <c r="AY2773" s="1229"/>
      <c r="AZ2773" s="1229"/>
      <c r="BA2773" s="1229"/>
      <c r="BB2773" s="1229"/>
      <c r="BC2773" s="1229"/>
      <c r="BD2773" s="1229"/>
      <c r="BE2773" s="1230"/>
      <c r="BF2773" s="1230"/>
      <c r="BG2773" s="1230"/>
      <c r="BH2773" s="1230"/>
      <c r="BI2773" s="1230"/>
      <c r="BJ2773" s="1230"/>
      <c r="BK2773" s="1230"/>
      <c r="BL2773" s="1230"/>
      <c r="BM2773" s="1230"/>
      <c r="BN2773" s="1230"/>
      <c r="BO2773" s="1230"/>
      <c r="BP2773" s="1230"/>
      <c r="BQ2773" s="1230"/>
      <c r="BR2773" s="1230"/>
      <c r="BS2773" s="1230"/>
      <c r="BT2773" s="1230"/>
      <c r="BU2773" s="1230"/>
      <c r="BV2773" s="1230"/>
      <c r="BW2773" s="1230"/>
      <c r="BX2773" s="1230"/>
      <c r="BY2773" s="1230"/>
    </row>
    <row r="2774" spans="36:77" s="1227" customFormat="1" ht="12.75">
      <c r="AJ2774" s="1228"/>
      <c r="AK2774" s="1228"/>
      <c r="AL2774" s="1228"/>
      <c r="AM2774" s="1228"/>
      <c r="AN2774" s="1228"/>
      <c r="AO2774" s="1228"/>
      <c r="AP2774" s="1228"/>
      <c r="AQ2774" s="1228"/>
      <c r="AR2774" s="1229"/>
      <c r="AS2774" s="1229"/>
      <c r="AT2774" s="1229"/>
      <c r="AU2774" s="1229"/>
      <c r="AV2774" s="1229"/>
      <c r="AW2774" s="1229"/>
      <c r="AX2774" s="1229"/>
      <c r="AY2774" s="1229"/>
      <c r="AZ2774" s="1229"/>
      <c r="BA2774" s="1229"/>
      <c r="BB2774" s="1229"/>
      <c r="BC2774" s="1229"/>
      <c r="BD2774" s="1229"/>
      <c r="BE2774" s="1230"/>
      <c r="BF2774" s="1230"/>
      <c r="BG2774" s="1230"/>
      <c r="BH2774" s="1230"/>
      <c r="BI2774" s="1230"/>
      <c r="BJ2774" s="1230"/>
      <c r="BK2774" s="1230"/>
      <c r="BL2774" s="1230"/>
      <c r="BM2774" s="1230"/>
      <c r="BN2774" s="1230"/>
      <c r="BO2774" s="1230"/>
      <c r="BP2774" s="1230"/>
      <c r="BQ2774" s="1230"/>
      <c r="BR2774" s="1230"/>
      <c r="BS2774" s="1230"/>
      <c r="BT2774" s="1230"/>
      <c r="BU2774" s="1230"/>
      <c r="BV2774" s="1230"/>
      <c r="BW2774" s="1230"/>
      <c r="BX2774" s="1230"/>
      <c r="BY2774" s="1230"/>
    </row>
    <row r="2775" spans="36:77" s="1227" customFormat="1" ht="12.75">
      <c r="AJ2775" s="1228"/>
      <c r="AK2775" s="1228"/>
      <c r="AL2775" s="1228"/>
      <c r="AM2775" s="1228"/>
      <c r="AN2775" s="1228"/>
      <c r="AO2775" s="1228"/>
      <c r="AP2775" s="1228"/>
      <c r="AQ2775" s="1228"/>
      <c r="AR2775" s="1229"/>
      <c r="AS2775" s="1229"/>
      <c r="AT2775" s="1229"/>
      <c r="AU2775" s="1229"/>
      <c r="AV2775" s="1229"/>
      <c r="AW2775" s="1229"/>
      <c r="AX2775" s="1229"/>
      <c r="AY2775" s="1229"/>
      <c r="AZ2775" s="1229"/>
      <c r="BA2775" s="1229"/>
      <c r="BB2775" s="1229"/>
      <c r="BC2775" s="1229"/>
      <c r="BD2775" s="1229"/>
      <c r="BE2775" s="1230"/>
      <c r="BF2775" s="1230"/>
      <c r="BG2775" s="1230"/>
      <c r="BH2775" s="1230"/>
      <c r="BI2775" s="1230"/>
      <c r="BJ2775" s="1230"/>
      <c r="BK2775" s="1230"/>
      <c r="BL2775" s="1230"/>
      <c r="BM2775" s="1230"/>
      <c r="BN2775" s="1230"/>
      <c r="BO2775" s="1230"/>
      <c r="BP2775" s="1230"/>
      <c r="BQ2775" s="1230"/>
      <c r="BR2775" s="1230"/>
      <c r="BS2775" s="1230"/>
      <c r="BT2775" s="1230"/>
      <c r="BU2775" s="1230"/>
      <c r="BV2775" s="1230"/>
      <c r="BW2775" s="1230"/>
      <c r="BX2775" s="1230"/>
      <c r="BY2775" s="1230"/>
    </row>
    <row r="2776" spans="36:77" s="1227" customFormat="1" ht="12.75">
      <c r="AJ2776" s="1228"/>
      <c r="AK2776" s="1228"/>
      <c r="AL2776" s="1228"/>
      <c r="AM2776" s="1228"/>
      <c r="AN2776" s="1228"/>
      <c r="AO2776" s="1228"/>
      <c r="AP2776" s="1228"/>
      <c r="AQ2776" s="1228"/>
      <c r="AR2776" s="1229"/>
      <c r="AS2776" s="1229"/>
      <c r="AT2776" s="1229"/>
      <c r="AU2776" s="1229"/>
      <c r="AV2776" s="1229"/>
      <c r="AW2776" s="1229"/>
      <c r="AX2776" s="1229"/>
      <c r="AY2776" s="1229"/>
      <c r="AZ2776" s="1229"/>
      <c r="BA2776" s="1229"/>
      <c r="BB2776" s="1229"/>
      <c r="BC2776" s="1229"/>
      <c r="BD2776" s="1229"/>
      <c r="BE2776" s="1230"/>
      <c r="BF2776" s="1230"/>
      <c r="BG2776" s="1230"/>
      <c r="BH2776" s="1230"/>
      <c r="BI2776" s="1230"/>
      <c r="BJ2776" s="1230"/>
      <c r="BK2776" s="1230"/>
      <c r="BL2776" s="1230"/>
      <c r="BM2776" s="1230"/>
      <c r="BN2776" s="1230"/>
      <c r="BO2776" s="1230"/>
      <c r="BP2776" s="1230"/>
      <c r="BQ2776" s="1230"/>
      <c r="BR2776" s="1230"/>
      <c r="BS2776" s="1230"/>
      <c r="BT2776" s="1230"/>
      <c r="BU2776" s="1230"/>
      <c r="BV2776" s="1230"/>
      <c r="BW2776" s="1230"/>
      <c r="BX2776" s="1230"/>
      <c r="BY2776" s="1230"/>
    </row>
    <row r="2777" spans="36:77" s="1227" customFormat="1" ht="12.75">
      <c r="AJ2777" s="1228"/>
      <c r="AK2777" s="1228"/>
      <c r="AL2777" s="1228"/>
      <c r="AM2777" s="1228"/>
      <c r="AN2777" s="1228"/>
      <c r="AO2777" s="1228"/>
      <c r="AP2777" s="1228"/>
      <c r="AQ2777" s="1228"/>
      <c r="AR2777" s="1229"/>
      <c r="AS2777" s="1229"/>
      <c r="AT2777" s="1229"/>
      <c r="AU2777" s="1229"/>
      <c r="AV2777" s="1229"/>
      <c r="AW2777" s="1229"/>
      <c r="AX2777" s="1229"/>
      <c r="AY2777" s="1229"/>
      <c r="AZ2777" s="1229"/>
      <c r="BA2777" s="1229"/>
      <c r="BB2777" s="1229"/>
      <c r="BC2777" s="1229"/>
      <c r="BD2777" s="1229"/>
      <c r="BE2777" s="1230"/>
      <c r="BF2777" s="1230"/>
      <c r="BG2777" s="1230"/>
      <c r="BH2777" s="1230"/>
      <c r="BI2777" s="1230"/>
      <c r="BJ2777" s="1230"/>
      <c r="BK2777" s="1230"/>
      <c r="BL2777" s="1230"/>
      <c r="BM2777" s="1230"/>
      <c r="BN2777" s="1230"/>
      <c r="BO2777" s="1230"/>
      <c r="BP2777" s="1230"/>
      <c r="BQ2777" s="1230"/>
      <c r="BR2777" s="1230"/>
      <c r="BS2777" s="1230"/>
      <c r="BT2777" s="1230"/>
      <c r="BU2777" s="1230"/>
      <c r="BV2777" s="1230"/>
      <c r="BW2777" s="1230"/>
      <c r="BX2777" s="1230"/>
      <c r="BY2777" s="1230"/>
    </row>
    <row r="2778" spans="36:77" s="1227" customFormat="1" ht="12.75">
      <c r="AJ2778" s="1228"/>
      <c r="AK2778" s="1228"/>
      <c r="AL2778" s="1228"/>
      <c r="AM2778" s="1228"/>
      <c r="AN2778" s="1228"/>
      <c r="AO2778" s="1228"/>
      <c r="AP2778" s="1228"/>
      <c r="AQ2778" s="1228"/>
      <c r="AR2778" s="1229"/>
      <c r="AS2778" s="1229"/>
      <c r="AT2778" s="1229"/>
      <c r="AU2778" s="1229"/>
      <c r="AV2778" s="1229"/>
      <c r="AW2778" s="1229"/>
      <c r="AX2778" s="1229"/>
      <c r="AY2778" s="1229"/>
      <c r="AZ2778" s="1229"/>
      <c r="BA2778" s="1229"/>
      <c r="BB2778" s="1229"/>
      <c r="BC2778" s="1229"/>
      <c r="BD2778" s="1229"/>
      <c r="BE2778" s="1230"/>
      <c r="BF2778" s="1230"/>
      <c r="BG2778" s="1230"/>
      <c r="BH2778" s="1230"/>
      <c r="BI2778" s="1230"/>
      <c r="BJ2778" s="1230"/>
      <c r="BK2778" s="1230"/>
      <c r="BL2778" s="1230"/>
      <c r="BM2778" s="1230"/>
      <c r="BN2778" s="1230"/>
      <c r="BO2778" s="1230"/>
      <c r="BP2778" s="1230"/>
      <c r="BQ2778" s="1230"/>
      <c r="BR2778" s="1230"/>
      <c r="BS2778" s="1230"/>
      <c r="BT2778" s="1230"/>
      <c r="BU2778" s="1230"/>
      <c r="BV2778" s="1230"/>
      <c r="BW2778" s="1230"/>
      <c r="BX2778" s="1230"/>
      <c r="BY2778" s="1230"/>
    </row>
    <row r="2779" spans="36:77" s="1227" customFormat="1" ht="12.75">
      <c r="AJ2779" s="1228"/>
      <c r="AK2779" s="1228"/>
      <c r="AL2779" s="1228"/>
      <c r="AM2779" s="1228"/>
      <c r="AN2779" s="1228"/>
      <c r="AO2779" s="1228"/>
      <c r="AP2779" s="1228"/>
      <c r="AQ2779" s="1228"/>
      <c r="AR2779" s="1229"/>
      <c r="AS2779" s="1229"/>
      <c r="AT2779" s="1229"/>
      <c r="AU2779" s="1229"/>
      <c r="AV2779" s="1229"/>
      <c r="AW2779" s="1229"/>
      <c r="AX2779" s="1229"/>
      <c r="AY2779" s="1229"/>
      <c r="AZ2779" s="1229"/>
      <c r="BA2779" s="1229"/>
      <c r="BB2779" s="1229"/>
      <c r="BC2779" s="1229"/>
      <c r="BD2779" s="1229"/>
      <c r="BE2779" s="1230"/>
      <c r="BF2779" s="1230"/>
      <c r="BG2779" s="1230"/>
      <c r="BH2779" s="1230"/>
      <c r="BI2779" s="1230"/>
      <c r="BJ2779" s="1230"/>
      <c r="BK2779" s="1230"/>
      <c r="BL2779" s="1230"/>
      <c r="BM2779" s="1230"/>
      <c r="BN2779" s="1230"/>
      <c r="BO2779" s="1230"/>
      <c r="BP2779" s="1230"/>
      <c r="BQ2779" s="1230"/>
      <c r="BR2779" s="1230"/>
      <c r="BS2779" s="1230"/>
      <c r="BT2779" s="1230"/>
      <c r="BU2779" s="1230"/>
      <c r="BV2779" s="1230"/>
      <c r="BW2779" s="1230"/>
      <c r="BX2779" s="1230"/>
      <c r="BY2779" s="1230"/>
    </row>
    <row r="2780" spans="36:77" s="1227" customFormat="1" ht="12.75">
      <c r="AJ2780" s="1228"/>
      <c r="AK2780" s="1228"/>
      <c r="AL2780" s="1228"/>
      <c r="AM2780" s="1228"/>
      <c r="AN2780" s="1228"/>
      <c r="AO2780" s="1228"/>
      <c r="AP2780" s="1228"/>
      <c r="AQ2780" s="1228"/>
      <c r="AR2780" s="1229"/>
      <c r="AS2780" s="1229"/>
      <c r="AT2780" s="1229"/>
      <c r="AU2780" s="1229"/>
      <c r="AV2780" s="1229"/>
      <c r="AW2780" s="1229"/>
      <c r="AX2780" s="1229"/>
      <c r="AY2780" s="1229"/>
      <c r="AZ2780" s="1229"/>
      <c r="BA2780" s="1229"/>
      <c r="BB2780" s="1229"/>
      <c r="BC2780" s="1229"/>
      <c r="BD2780" s="1229"/>
      <c r="BE2780" s="1230"/>
      <c r="BF2780" s="1230"/>
      <c r="BG2780" s="1230"/>
      <c r="BH2780" s="1230"/>
      <c r="BI2780" s="1230"/>
      <c r="BJ2780" s="1230"/>
      <c r="BK2780" s="1230"/>
      <c r="BL2780" s="1230"/>
      <c r="BM2780" s="1230"/>
      <c r="BN2780" s="1230"/>
      <c r="BO2780" s="1230"/>
      <c r="BP2780" s="1230"/>
      <c r="BQ2780" s="1230"/>
      <c r="BR2780" s="1230"/>
      <c r="BS2780" s="1230"/>
      <c r="BT2780" s="1230"/>
      <c r="BU2780" s="1230"/>
      <c r="BV2780" s="1230"/>
      <c r="BW2780" s="1230"/>
      <c r="BX2780" s="1230"/>
      <c r="BY2780" s="1230"/>
    </row>
    <row r="2781" spans="36:77" s="1227" customFormat="1" ht="12.75">
      <c r="AJ2781" s="1228"/>
      <c r="AK2781" s="1228"/>
      <c r="AL2781" s="1228"/>
      <c r="AM2781" s="1228"/>
      <c r="AN2781" s="1228"/>
      <c r="AO2781" s="1228"/>
      <c r="AP2781" s="1228"/>
      <c r="AQ2781" s="1228"/>
      <c r="AR2781" s="1229"/>
      <c r="AS2781" s="1229"/>
      <c r="AT2781" s="1229"/>
      <c r="AU2781" s="1229"/>
      <c r="AV2781" s="1229"/>
      <c r="AW2781" s="1229"/>
      <c r="AX2781" s="1229"/>
      <c r="AY2781" s="1229"/>
      <c r="AZ2781" s="1229"/>
      <c r="BA2781" s="1229"/>
      <c r="BB2781" s="1229"/>
      <c r="BC2781" s="1229"/>
      <c r="BD2781" s="1229"/>
      <c r="BE2781" s="1230"/>
      <c r="BF2781" s="1230"/>
      <c r="BG2781" s="1230"/>
      <c r="BH2781" s="1230"/>
      <c r="BI2781" s="1230"/>
      <c r="BJ2781" s="1230"/>
      <c r="BK2781" s="1230"/>
      <c r="BL2781" s="1230"/>
      <c r="BM2781" s="1230"/>
      <c r="BN2781" s="1230"/>
      <c r="BO2781" s="1230"/>
      <c r="BP2781" s="1230"/>
      <c r="BQ2781" s="1230"/>
      <c r="BR2781" s="1230"/>
      <c r="BS2781" s="1230"/>
      <c r="BT2781" s="1230"/>
      <c r="BU2781" s="1230"/>
      <c r="BV2781" s="1230"/>
      <c r="BW2781" s="1230"/>
      <c r="BX2781" s="1230"/>
      <c r="BY2781" s="1230"/>
    </row>
    <row r="2782" spans="36:77" s="1227" customFormat="1" ht="12.75">
      <c r="AJ2782" s="1228"/>
      <c r="AK2782" s="1228"/>
      <c r="AL2782" s="1228"/>
      <c r="AM2782" s="1228"/>
      <c r="AN2782" s="1228"/>
      <c r="AO2782" s="1228"/>
      <c r="AP2782" s="1228"/>
      <c r="AQ2782" s="1228"/>
      <c r="AR2782" s="1229"/>
      <c r="AS2782" s="1229"/>
      <c r="AT2782" s="1229"/>
      <c r="AU2782" s="1229"/>
      <c r="AV2782" s="1229"/>
      <c r="AW2782" s="1229"/>
      <c r="AX2782" s="1229"/>
      <c r="AY2782" s="1229"/>
      <c r="AZ2782" s="1229"/>
      <c r="BA2782" s="1229"/>
      <c r="BB2782" s="1229"/>
      <c r="BC2782" s="1229"/>
      <c r="BD2782" s="1229"/>
      <c r="BE2782" s="1230"/>
      <c r="BF2782" s="1230"/>
      <c r="BG2782" s="1230"/>
      <c r="BH2782" s="1230"/>
      <c r="BI2782" s="1230"/>
      <c r="BJ2782" s="1230"/>
      <c r="BK2782" s="1230"/>
      <c r="BL2782" s="1230"/>
      <c r="BM2782" s="1230"/>
      <c r="BN2782" s="1230"/>
      <c r="BO2782" s="1230"/>
      <c r="BP2782" s="1230"/>
      <c r="BQ2782" s="1230"/>
      <c r="BR2782" s="1230"/>
      <c r="BS2782" s="1230"/>
      <c r="BT2782" s="1230"/>
      <c r="BU2782" s="1230"/>
      <c r="BV2782" s="1230"/>
      <c r="BW2782" s="1230"/>
      <c r="BX2782" s="1230"/>
      <c r="BY2782" s="1230"/>
    </row>
    <row r="2783" spans="36:77" s="1227" customFormat="1" ht="12.75">
      <c r="AJ2783" s="1228"/>
      <c r="AK2783" s="1228"/>
      <c r="AL2783" s="1228"/>
      <c r="AM2783" s="1228"/>
      <c r="AN2783" s="1228"/>
      <c r="AO2783" s="1228"/>
      <c r="AP2783" s="1228"/>
      <c r="AQ2783" s="1228"/>
      <c r="AR2783" s="1229"/>
      <c r="AS2783" s="1229"/>
      <c r="AT2783" s="1229"/>
      <c r="AU2783" s="1229"/>
      <c r="AV2783" s="1229"/>
      <c r="AW2783" s="1229"/>
      <c r="AX2783" s="1229"/>
      <c r="AY2783" s="1229"/>
      <c r="AZ2783" s="1229"/>
      <c r="BA2783" s="1229"/>
      <c r="BB2783" s="1229"/>
      <c r="BC2783" s="1229"/>
      <c r="BD2783" s="1229"/>
      <c r="BE2783" s="1230"/>
      <c r="BF2783" s="1230"/>
      <c r="BG2783" s="1230"/>
      <c r="BH2783" s="1230"/>
      <c r="BI2783" s="1230"/>
      <c r="BJ2783" s="1230"/>
      <c r="BK2783" s="1230"/>
      <c r="BL2783" s="1230"/>
      <c r="BM2783" s="1230"/>
      <c r="BN2783" s="1230"/>
      <c r="BO2783" s="1230"/>
      <c r="BP2783" s="1230"/>
      <c r="BQ2783" s="1230"/>
      <c r="BR2783" s="1230"/>
      <c r="BS2783" s="1230"/>
      <c r="BT2783" s="1230"/>
      <c r="BU2783" s="1230"/>
      <c r="BV2783" s="1230"/>
      <c r="BW2783" s="1230"/>
      <c r="BX2783" s="1230"/>
      <c r="BY2783" s="1230"/>
    </row>
    <row r="2784" spans="36:77" s="1227" customFormat="1" ht="12.75">
      <c r="AJ2784" s="1228"/>
      <c r="AK2784" s="1228"/>
      <c r="AL2784" s="1228"/>
      <c r="AM2784" s="1228"/>
      <c r="AN2784" s="1228"/>
      <c r="AO2784" s="1228"/>
      <c r="AP2784" s="1228"/>
      <c r="AQ2784" s="1228"/>
      <c r="AR2784" s="1229"/>
      <c r="AS2784" s="1229"/>
      <c r="AT2784" s="1229"/>
      <c r="AU2784" s="1229"/>
      <c r="AV2784" s="1229"/>
      <c r="AW2784" s="1229"/>
      <c r="AX2784" s="1229"/>
      <c r="AY2784" s="1229"/>
      <c r="AZ2784" s="1229"/>
      <c r="BA2784" s="1229"/>
      <c r="BB2784" s="1229"/>
      <c r="BC2784" s="1229"/>
      <c r="BD2784" s="1229"/>
      <c r="BE2784" s="1230"/>
      <c r="BF2784" s="1230"/>
      <c r="BG2784" s="1230"/>
      <c r="BH2784" s="1230"/>
      <c r="BI2784" s="1230"/>
      <c r="BJ2784" s="1230"/>
      <c r="BK2784" s="1230"/>
      <c r="BL2784" s="1230"/>
      <c r="BM2784" s="1230"/>
      <c r="BN2784" s="1230"/>
      <c r="BO2784" s="1230"/>
      <c r="BP2784" s="1230"/>
      <c r="BQ2784" s="1230"/>
      <c r="BR2784" s="1230"/>
      <c r="BS2784" s="1230"/>
      <c r="BT2784" s="1230"/>
      <c r="BU2784" s="1230"/>
      <c r="BV2784" s="1230"/>
      <c r="BW2784" s="1230"/>
      <c r="BX2784" s="1230"/>
      <c r="BY2784" s="1230"/>
    </row>
    <row r="2785" spans="36:77" s="1227" customFormat="1" ht="12.75">
      <c r="AJ2785" s="1228"/>
      <c r="AK2785" s="1228"/>
      <c r="AL2785" s="1228"/>
      <c r="AM2785" s="1228"/>
      <c r="AN2785" s="1228"/>
      <c r="AO2785" s="1228"/>
      <c r="AP2785" s="1228"/>
      <c r="AQ2785" s="1228"/>
      <c r="AR2785" s="1229"/>
      <c r="AS2785" s="1229"/>
      <c r="AT2785" s="1229"/>
      <c r="AU2785" s="1229"/>
      <c r="AV2785" s="1229"/>
      <c r="AW2785" s="1229"/>
      <c r="AX2785" s="1229"/>
      <c r="AY2785" s="1229"/>
      <c r="AZ2785" s="1229"/>
      <c r="BA2785" s="1229"/>
      <c r="BB2785" s="1229"/>
      <c r="BC2785" s="1229"/>
      <c r="BD2785" s="1229"/>
      <c r="BE2785" s="1230"/>
      <c r="BF2785" s="1230"/>
      <c r="BG2785" s="1230"/>
      <c r="BH2785" s="1230"/>
      <c r="BI2785" s="1230"/>
      <c r="BJ2785" s="1230"/>
      <c r="BK2785" s="1230"/>
      <c r="BL2785" s="1230"/>
      <c r="BM2785" s="1230"/>
      <c r="BN2785" s="1230"/>
      <c r="BO2785" s="1230"/>
      <c r="BP2785" s="1230"/>
      <c r="BQ2785" s="1230"/>
      <c r="BR2785" s="1230"/>
      <c r="BS2785" s="1230"/>
      <c r="BT2785" s="1230"/>
      <c r="BU2785" s="1230"/>
      <c r="BV2785" s="1230"/>
      <c r="BW2785" s="1230"/>
      <c r="BX2785" s="1230"/>
      <c r="BY2785" s="1230"/>
    </row>
    <row r="2786" spans="36:77" s="1227" customFormat="1" ht="12.75">
      <c r="AJ2786" s="1228"/>
      <c r="AK2786" s="1228"/>
      <c r="AL2786" s="1228"/>
      <c r="AM2786" s="1228"/>
      <c r="AN2786" s="1228"/>
      <c r="AO2786" s="1228"/>
      <c r="AP2786" s="1228"/>
      <c r="AQ2786" s="1228"/>
      <c r="AR2786" s="1229"/>
      <c r="AS2786" s="1229"/>
      <c r="AT2786" s="1229"/>
      <c r="AU2786" s="1229"/>
      <c r="AV2786" s="1229"/>
      <c r="AW2786" s="1229"/>
      <c r="AX2786" s="1229"/>
      <c r="AY2786" s="1229"/>
      <c r="AZ2786" s="1229"/>
      <c r="BA2786" s="1229"/>
      <c r="BB2786" s="1229"/>
      <c r="BC2786" s="1229"/>
      <c r="BD2786" s="1229"/>
      <c r="BE2786" s="1230"/>
      <c r="BF2786" s="1230"/>
      <c r="BG2786" s="1230"/>
      <c r="BH2786" s="1230"/>
      <c r="BI2786" s="1230"/>
      <c r="BJ2786" s="1230"/>
      <c r="BK2786" s="1230"/>
      <c r="BL2786" s="1230"/>
      <c r="BM2786" s="1230"/>
      <c r="BN2786" s="1230"/>
      <c r="BO2786" s="1230"/>
      <c r="BP2786" s="1230"/>
      <c r="BQ2786" s="1230"/>
      <c r="BR2786" s="1230"/>
      <c r="BS2786" s="1230"/>
      <c r="BT2786" s="1230"/>
      <c r="BU2786" s="1230"/>
      <c r="BV2786" s="1230"/>
      <c r="BW2786" s="1230"/>
      <c r="BX2786" s="1230"/>
      <c r="BY2786" s="1230"/>
    </row>
    <row r="2787" spans="36:77" s="1227" customFormat="1" ht="12.75">
      <c r="AJ2787" s="1228"/>
      <c r="AK2787" s="1228"/>
      <c r="AL2787" s="1228"/>
      <c r="AM2787" s="1228"/>
      <c r="AN2787" s="1228"/>
      <c r="AO2787" s="1228"/>
      <c r="AP2787" s="1228"/>
      <c r="AQ2787" s="1228"/>
      <c r="AR2787" s="1229"/>
      <c r="AS2787" s="1229"/>
      <c r="AT2787" s="1229"/>
      <c r="AU2787" s="1229"/>
      <c r="AV2787" s="1229"/>
      <c r="AW2787" s="1229"/>
      <c r="AX2787" s="1229"/>
      <c r="AY2787" s="1229"/>
      <c r="AZ2787" s="1229"/>
      <c r="BA2787" s="1229"/>
      <c r="BB2787" s="1229"/>
      <c r="BC2787" s="1229"/>
      <c r="BD2787" s="1229"/>
      <c r="BE2787" s="1230"/>
      <c r="BF2787" s="1230"/>
      <c r="BG2787" s="1230"/>
      <c r="BH2787" s="1230"/>
      <c r="BI2787" s="1230"/>
      <c r="BJ2787" s="1230"/>
      <c r="BK2787" s="1230"/>
      <c r="BL2787" s="1230"/>
      <c r="BM2787" s="1230"/>
      <c r="BN2787" s="1230"/>
      <c r="BO2787" s="1230"/>
      <c r="BP2787" s="1230"/>
      <c r="BQ2787" s="1230"/>
      <c r="BR2787" s="1230"/>
      <c r="BS2787" s="1230"/>
      <c r="BT2787" s="1230"/>
      <c r="BU2787" s="1230"/>
      <c r="BV2787" s="1230"/>
      <c r="BW2787" s="1230"/>
      <c r="BX2787" s="1230"/>
      <c r="BY2787" s="1230"/>
    </row>
    <row r="2788" spans="36:77" s="1227" customFormat="1" ht="12.75">
      <c r="AJ2788" s="1228"/>
      <c r="AK2788" s="1228"/>
      <c r="AL2788" s="1228"/>
      <c r="AM2788" s="1228"/>
      <c r="AN2788" s="1228"/>
      <c r="AO2788" s="1228"/>
      <c r="AP2788" s="1228"/>
      <c r="AQ2788" s="1228"/>
      <c r="AR2788" s="1229"/>
      <c r="AS2788" s="1229"/>
      <c r="AT2788" s="1229"/>
      <c r="AU2788" s="1229"/>
      <c r="AV2788" s="1229"/>
      <c r="AW2788" s="1229"/>
      <c r="AX2788" s="1229"/>
      <c r="AY2788" s="1229"/>
      <c r="AZ2788" s="1229"/>
      <c r="BA2788" s="1229"/>
      <c r="BB2788" s="1229"/>
      <c r="BC2788" s="1229"/>
      <c r="BD2788" s="1229"/>
      <c r="BE2788" s="1230"/>
      <c r="BF2788" s="1230"/>
      <c r="BG2788" s="1230"/>
      <c r="BH2788" s="1230"/>
      <c r="BI2788" s="1230"/>
      <c r="BJ2788" s="1230"/>
      <c r="BK2788" s="1230"/>
      <c r="BL2788" s="1230"/>
      <c r="BM2788" s="1230"/>
      <c r="BN2788" s="1230"/>
      <c r="BO2788" s="1230"/>
      <c r="BP2788" s="1230"/>
      <c r="BQ2788" s="1230"/>
      <c r="BR2788" s="1230"/>
      <c r="BS2788" s="1230"/>
      <c r="BT2788" s="1230"/>
      <c r="BU2788" s="1230"/>
      <c r="BV2788" s="1230"/>
      <c r="BW2788" s="1230"/>
      <c r="BX2788" s="1230"/>
      <c r="BY2788" s="1230"/>
    </row>
    <row r="2789" spans="36:77" s="1227" customFormat="1" ht="12.75">
      <c r="AJ2789" s="1228"/>
      <c r="AK2789" s="1228"/>
      <c r="AL2789" s="1228"/>
      <c r="AM2789" s="1228"/>
      <c r="AN2789" s="1228"/>
      <c r="AO2789" s="1228"/>
      <c r="AP2789" s="1228"/>
      <c r="AQ2789" s="1228"/>
      <c r="AR2789" s="1229"/>
      <c r="AS2789" s="1229"/>
      <c r="AT2789" s="1229"/>
      <c r="AU2789" s="1229"/>
      <c r="AV2789" s="1229"/>
      <c r="AW2789" s="1229"/>
      <c r="AX2789" s="1229"/>
      <c r="AY2789" s="1229"/>
      <c r="AZ2789" s="1229"/>
      <c r="BA2789" s="1229"/>
      <c r="BB2789" s="1229"/>
      <c r="BC2789" s="1229"/>
      <c r="BD2789" s="1229"/>
      <c r="BE2789" s="1230"/>
      <c r="BF2789" s="1230"/>
      <c r="BG2789" s="1230"/>
      <c r="BH2789" s="1230"/>
      <c r="BI2789" s="1230"/>
      <c r="BJ2789" s="1230"/>
      <c r="BK2789" s="1230"/>
      <c r="BL2789" s="1230"/>
      <c r="BM2789" s="1230"/>
      <c r="BN2789" s="1230"/>
      <c r="BO2789" s="1230"/>
      <c r="BP2789" s="1230"/>
      <c r="BQ2789" s="1230"/>
      <c r="BR2789" s="1230"/>
      <c r="BS2789" s="1230"/>
      <c r="BT2789" s="1230"/>
      <c r="BU2789" s="1230"/>
      <c r="BV2789" s="1230"/>
      <c r="BW2789" s="1230"/>
      <c r="BX2789" s="1230"/>
      <c r="BY2789" s="1230"/>
    </row>
    <row r="2790" spans="36:77" s="1227" customFormat="1" ht="12.75">
      <c r="AJ2790" s="1228"/>
      <c r="AK2790" s="1228"/>
      <c r="AL2790" s="1228"/>
      <c r="AM2790" s="1228"/>
      <c r="AN2790" s="1228"/>
      <c r="AO2790" s="1228"/>
      <c r="AP2790" s="1228"/>
      <c r="AQ2790" s="1228"/>
      <c r="AR2790" s="1229"/>
      <c r="AS2790" s="1229"/>
      <c r="AT2790" s="1229"/>
      <c r="AU2790" s="1229"/>
      <c r="AV2790" s="1229"/>
      <c r="AW2790" s="1229"/>
      <c r="AX2790" s="1229"/>
      <c r="AY2790" s="1229"/>
      <c r="AZ2790" s="1229"/>
      <c r="BA2790" s="1229"/>
      <c r="BB2790" s="1229"/>
      <c r="BC2790" s="1229"/>
      <c r="BD2790" s="1229"/>
      <c r="BE2790" s="1230"/>
      <c r="BF2790" s="1230"/>
      <c r="BG2790" s="1230"/>
      <c r="BH2790" s="1230"/>
      <c r="BI2790" s="1230"/>
      <c r="BJ2790" s="1230"/>
      <c r="BK2790" s="1230"/>
      <c r="BL2790" s="1230"/>
      <c r="BM2790" s="1230"/>
      <c r="BN2790" s="1230"/>
      <c r="BO2790" s="1230"/>
      <c r="BP2790" s="1230"/>
      <c r="BQ2790" s="1230"/>
      <c r="BR2790" s="1230"/>
      <c r="BS2790" s="1230"/>
      <c r="BT2790" s="1230"/>
      <c r="BU2790" s="1230"/>
      <c r="BV2790" s="1230"/>
      <c r="BW2790" s="1230"/>
      <c r="BX2790" s="1230"/>
      <c r="BY2790" s="1230"/>
    </row>
    <row r="2791" spans="36:77" s="1227" customFormat="1" ht="12.75">
      <c r="AJ2791" s="1228"/>
      <c r="AK2791" s="1228"/>
      <c r="AL2791" s="1228"/>
      <c r="AM2791" s="1228"/>
      <c r="AN2791" s="1228"/>
      <c r="AO2791" s="1228"/>
      <c r="AP2791" s="1228"/>
      <c r="AQ2791" s="1228"/>
      <c r="AR2791" s="1229"/>
      <c r="AS2791" s="1229"/>
      <c r="AT2791" s="1229"/>
      <c r="AU2791" s="1229"/>
      <c r="AV2791" s="1229"/>
      <c r="AW2791" s="1229"/>
      <c r="AX2791" s="1229"/>
      <c r="AY2791" s="1229"/>
      <c r="AZ2791" s="1229"/>
      <c r="BA2791" s="1229"/>
      <c r="BB2791" s="1229"/>
      <c r="BC2791" s="1229"/>
      <c r="BD2791" s="1229"/>
      <c r="BE2791" s="1230"/>
      <c r="BF2791" s="1230"/>
      <c r="BG2791" s="1230"/>
      <c r="BH2791" s="1230"/>
      <c r="BI2791" s="1230"/>
      <c r="BJ2791" s="1230"/>
      <c r="BK2791" s="1230"/>
      <c r="BL2791" s="1230"/>
      <c r="BM2791" s="1230"/>
      <c r="BN2791" s="1230"/>
      <c r="BO2791" s="1230"/>
      <c r="BP2791" s="1230"/>
      <c r="BQ2791" s="1230"/>
      <c r="BR2791" s="1230"/>
      <c r="BS2791" s="1230"/>
      <c r="BT2791" s="1230"/>
      <c r="BU2791" s="1230"/>
      <c r="BV2791" s="1230"/>
      <c r="BW2791" s="1230"/>
      <c r="BX2791" s="1230"/>
      <c r="BY2791" s="1230"/>
    </row>
    <row r="2792" spans="36:77" s="1227" customFormat="1" ht="12.75">
      <c r="AJ2792" s="1228"/>
      <c r="AK2792" s="1228"/>
      <c r="AL2792" s="1228"/>
      <c r="AM2792" s="1228"/>
      <c r="AN2792" s="1228"/>
      <c r="AO2792" s="1228"/>
      <c r="AP2792" s="1228"/>
      <c r="AQ2792" s="1228"/>
      <c r="AR2792" s="1229"/>
      <c r="AS2792" s="1229"/>
      <c r="AT2792" s="1229"/>
      <c r="AU2792" s="1229"/>
      <c r="AV2792" s="1229"/>
      <c r="AW2792" s="1229"/>
      <c r="AX2792" s="1229"/>
      <c r="AY2792" s="1229"/>
      <c r="AZ2792" s="1229"/>
      <c r="BA2792" s="1229"/>
      <c r="BB2792" s="1229"/>
      <c r="BC2792" s="1229"/>
      <c r="BD2792" s="1229"/>
      <c r="BE2792" s="1230"/>
      <c r="BF2792" s="1230"/>
      <c r="BG2792" s="1230"/>
      <c r="BH2792" s="1230"/>
      <c r="BI2792" s="1230"/>
      <c r="BJ2792" s="1230"/>
      <c r="BK2792" s="1230"/>
      <c r="BL2792" s="1230"/>
      <c r="BM2792" s="1230"/>
      <c r="BN2792" s="1230"/>
      <c r="BO2792" s="1230"/>
      <c r="BP2792" s="1230"/>
      <c r="BQ2792" s="1230"/>
      <c r="BR2792" s="1230"/>
      <c r="BS2792" s="1230"/>
      <c r="BT2792" s="1230"/>
      <c r="BU2792" s="1230"/>
      <c r="BV2792" s="1230"/>
      <c r="BW2792" s="1230"/>
      <c r="BX2792" s="1230"/>
      <c r="BY2792" s="1230"/>
    </row>
    <row r="2793" spans="36:77" s="1227" customFormat="1" ht="12.75">
      <c r="AJ2793" s="1228"/>
      <c r="AK2793" s="1228"/>
      <c r="AL2793" s="1228"/>
      <c r="AM2793" s="1228"/>
      <c r="AN2793" s="1228"/>
      <c r="AO2793" s="1228"/>
      <c r="AP2793" s="1228"/>
      <c r="AQ2793" s="1228"/>
      <c r="AR2793" s="1229"/>
      <c r="AS2793" s="1229"/>
      <c r="AT2793" s="1229"/>
      <c r="AU2793" s="1229"/>
      <c r="AV2793" s="1229"/>
      <c r="AW2793" s="1229"/>
      <c r="AX2793" s="1229"/>
      <c r="AY2793" s="1229"/>
      <c r="AZ2793" s="1229"/>
      <c r="BA2793" s="1229"/>
      <c r="BB2793" s="1229"/>
      <c r="BC2793" s="1229"/>
      <c r="BD2793" s="1229"/>
      <c r="BE2793" s="1230"/>
      <c r="BF2793" s="1230"/>
      <c r="BG2793" s="1230"/>
      <c r="BH2793" s="1230"/>
      <c r="BI2793" s="1230"/>
      <c r="BJ2793" s="1230"/>
      <c r="BK2793" s="1230"/>
      <c r="BL2793" s="1230"/>
      <c r="BM2793" s="1230"/>
      <c r="BN2793" s="1230"/>
      <c r="BO2793" s="1230"/>
      <c r="BP2793" s="1230"/>
      <c r="BQ2793" s="1230"/>
      <c r="BR2793" s="1230"/>
      <c r="BS2793" s="1230"/>
      <c r="BT2793" s="1230"/>
      <c r="BU2793" s="1230"/>
      <c r="BV2793" s="1230"/>
      <c r="BW2793" s="1230"/>
      <c r="BX2793" s="1230"/>
      <c r="BY2793" s="1230"/>
    </row>
    <row r="2794" spans="36:77" s="1227" customFormat="1" ht="12.75">
      <c r="AJ2794" s="1228"/>
      <c r="AK2794" s="1228"/>
      <c r="AL2794" s="1228"/>
      <c r="AM2794" s="1228"/>
      <c r="AN2794" s="1228"/>
      <c r="AO2794" s="1228"/>
      <c r="AP2794" s="1228"/>
      <c r="AQ2794" s="1228"/>
      <c r="AR2794" s="1229"/>
      <c r="AS2794" s="1229"/>
      <c r="AT2794" s="1229"/>
      <c r="AU2794" s="1229"/>
      <c r="AV2794" s="1229"/>
      <c r="AW2794" s="1229"/>
      <c r="AX2794" s="1229"/>
      <c r="AY2794" s="1229"/>
      <c r="AZ2794" s="1229"/>
      <c r="BA2794" s="1229"/>
      <c r="BB2794" s="1229"/>
      <c r="BC2794" s="1229"/>
      <c r="BD2794" s="1229"/>
      <c r="BE2794" s="1230"/>
      <c r="BF2794" s="1230"/>
      <c r="BG2794" s="1230"/>
      <c r="BH2794" s="1230"/>
      <c r="BI2794" s="1230"/>
      <c r="BJ2794" s="1230"/>
      <c r="BK2794" s="1230"/>
      <c r="BL2794" s="1230"/>
      <c r="BM2794" s="1230"/>
      <c r="BN2794" s="1230"/>
      <c r="BO2794" s="1230"/>
      <c r="BP2794" s="1230"/>
      <c r="BQ2794" s="1230"/>
      <c r="BR2794" s="1230"/>
      <c r="BS2794" s="1230"/>
      <c r="BT2794" s="1230"/>
      <c r="BU2794" s="1230"/>
      <c r="BV2794" s="1230"/>
      <c r="BW2794" s="1230"/>
      <c r="BX2794" s="1230"/>
      <c r="BY2794" s="1230"/>
    </row>
    <row r="2795" spans="36:77" s="1227" customFormat="1" ht="12.75">
      <c r="AJ2795" s="1228"/>
      <c r="AK2795" s="1228"/>
      <c r="AL2795" s="1228"/>
      <c r="AM2795" s="1228"/>
      <c r="AN2795" s="1228"/>
      <c r="AO2795" s="1228"/>
      <c r="AP2795" s="1228"/>
      <c r="AQ2795" s="1228"/>
      <c r="AR2795" s="1229"/>
      <c r="AS2795" s="1229"/>
      <c r="AT2795" s="1229"/>
      <c r="AU2795" s="1229"/>
      <c r="AV2795" s="1229"/>
      <c r="AW2795" s="1229"/>
      <c r="AX2795" s="1229"/>
      <c r="AY2795" s="1229"/>
      <c r="AZ2795" s="1229"/>
      <c r="BA2795" s="1229"/>
      <c r="BB2795" s="1229"/>
      <c r="BC2795" s="1229"/>
      <c r="BD2795" s="1229"/>
      <c r="BE2795" s="1230"/>
      <c r="BF2795" s="1230"/>
      <c r="BG2795" s="1230"/>
      <c r="BH2795" s="1230"/>
      <c r="BI2795" s="1230"/>
      <c r="BJ2795" s="1230"/>
      <c r="BK2795" s="1230"/>
      <c r="BL2795" s="1230"/>
      <c r="BM2795" s="1230"/>
      <c r="BN2795" s="1230"/>
      <c r="BO2795" s="1230"/>
      <c r="BP2795" s="1230"/>
      <c r="BQ2795" s="1230"/>
      <c r="BR2795" s="1230"/>
      <c r="BS2795" s="1230"/>
      <c r="BT2795" s="1230"/>
      <c r="BU2795" s="1230"/>
      <c r="BV2795" s="1230"/>
      <c r="BW2795" s="1230"/>
      <c r="BX2795" s="1230"/>
      <c r="BY2795" s="1230"/>
    </row>
    <row r="2796" spans="36:77" s="1227" customFormat="1" ht="12.75">
      <c r="AJ2796" s="1228"/>
      <c r="AK2796" s="1228"/>
      <c r="AL2796" s="1228"/>
      <c r="AM2796" s="1228"/>
      <c r="AN2796" s="1228"/>
      <c r="AO2796" s="1228"/>
      <c r="AP2796" s="1228"/>
      <c r="AQ2796" s="1228"/>
      <c r="AR2796" s="1229"/>
      <c r="AS2796" s="1229"/>
      <c r="AT2796" s="1229"/>
      <c r="AU2796" s="1229"/>
      <c r="AV2796" s="1229"/>
      <c r="AW2796" s="1229"/>
      <c r="AX2796" s="1229"/>
      <c r="AY2796" s="1229"/>
      <c r="AZ2796" s="1229"/>
      <c r="BA2796" s="1229"/>
      <c r="BB2796" s="1229"/>
      <c r="BC2796" s="1229"/>
      <c r="BD2796" s="1229"/>
      <c r="BE2796" s="1230"/>
      <c r="BF2796" s="1230"/>
      <c r="BG2796" s="1230"/>
      <c r="BH2796" s="1230"/>
      <c r="BI2796" s="1230"/>
      <c r="BJ2796" s="1230"/>
      <c r="BK2796" s="1230"/>
      <c r="BL2796" s="1230"/>
      <c r="BM2796" s="1230"/>
      <c r="BN2796" s="1230"/>
      <c r="BO2796" s="1230"/>
      <c r="BP2796" s="1230"/>
      <c r="BQ2796" s="1230"/>
      <c r="BR2796" s="1230"/>
      <c r="BS2796" s="1230"/>
      <c r="BT2796" s="1230"/>
      <c r="BU2796" s="1230"/>
      <c r="BV2796" s="1230"/>
      <c r="BW2796" s="1230"/>
      <c r="BX2796" s="1230"/>
      <c r="BY2796" s="1230"/>
    </row>
    <row r="2797" spans="36:77" s="1227" customFormat="1" ht="12.75">
      <c r="AJ2797" s="1228"/>
      <c r="AK2797" s="1228"/>
      <c r="AL2797" s="1228"/>
      <c r="AM2797" s="1228"/>
      <c r="AN2797" s="1228"/>
      <c r="AO2797" s="1228"/>
      <c r="AP2797" s="1228"/>
      <c r="AQ2797" s="1228"/>
      <c r="AR2797" s="1229"/>
      <c r="AS2797" s="1229"/>
      <c r="AT2797" s="1229"/>
      <c r="AU2797" s="1229"/>
      <c r="AV2797" s="1229"/>
      <c r="AW2797" s="1229"/>
      <c r="AX2797" s="1229"/>
      <c r="AY2797" s="1229"/>
      <c r="AZ2797" s="1229"/>
      <c r="BA2797" s="1229"/>
      <c r="BB2797" s="1229"/>
      <c r="BC2797" s="1229"/>
      <c r="BD2797" s="1229"/>
      <c r="BE2797" s="1230"/>
      <c r="BF2797" s="1230"/>
      <c r="BG2797" s="1230"/>
      <c r="BH2797" s="1230"/>
      <c r="BI2797" s="1230"/>
      <c r="BJ2797" s="1230"/>
      <c r="BK2797" s="1230"/>
      <c r="BL2797" s="1230"/>
      <c r="BM2797" s="1230"/>
      <c r="BN2797" s="1230"/>
      <c r="BO2797" s="1230"/>
      <c r="BP2797" s="1230"/>
      <c r="BQ2797" s="1230"/>
      <c r="BR2797" s="1230"/>
      <c r="BS2797" s="1230"/>
      <c r="BT2797" s="1230"/>
      <c r="BU2797" s="1230"/>
      <c r="BV2797" s="1230"/>
      <c r="BW2797" s="1230"/>
      <c r="BX2797" s="1230"/>
      <c r="BY2797" s="1230"/>
    </row>
    <row r="2798" spans="36:77" s="1227" customFormat="1" ht="12.75">
      <c r="AJ2798" s="1228"/>
      <c r="AK2798" s="1228"/>
      <c r="AL2798" s="1228"/>
      <c r="AM2798" s="1228"/>
      <c r="AN2798" s="1228"/>
      <c r="AO2798" s="1228"/>
      <c r="AP2798" s="1228"/>
      <c r="AQ2798" s="1228"/>
      <c r="AR2798" s="1229"/>
      <c r="AS2798" s="1229"/>
      <c r="AT2798" s="1229"/>
      <c r="AU2798" s="1229"/>
      <c r="AV2798" s="1229"/>
      <c r="AW2798" s="1229"/>
      <c r="AX2798" s="1229"/>
      <c r="AY2798" s="1229"/>
      <c r="AZ2798" s="1229"/>
      <c r="BA2798" s="1229"/>
      <c r="BB2798" s="1229"/>
      <c r="BC2798" s="1229"/>
      <c r="BD2798" s="1229"/>
      <c r="BE2798" s="1230"/>
      <c r="BF2798" s="1230"/>
      <c r="BG2798" s="1230"/>
      <c r="BH2798" s="1230"/>
      <c r="BI2798" s="1230"/>
      <c r="BJ2798" s="1230"/>
      <c r="BK2798" s="1230"/>
      <c r="BL2798" s="1230"/>
      <c r="BM2798" s="1230"/>
      <c r="BN2798" s="1230"/>
      <c r="BO2798" s="1230"/>
      <c r="BP2798" s="1230"/>
      <c r="BQ2798" s="1230"/>
      <c r="BR2798" s="1230"/>
      <c r="BS2798" s="1230"/>
      <c r="BT2798" s="1230"/>
      <c r="BU2798" s="1230"/>
      <c r="BV2798" s="1230"/>
      <c r="BW2798" s="1230"/>
      <c r="BX2798" s="1230"/>
      <c r="BY2798" s="1230"/>
    </row>
    <row r="2799" spans="36:77" s="1227" customFormat="1" ht="12.75">
      <c r="AJ2799" s="1228"/>
      <c r="AK2799" s="1228"/>
      <c r="AL2799" s="1228"/>
      <c r="AM2799" s="1228"/>
      <c r="AN2799" s="1228"/>
      <c r="AO2799" s="1228"/>
      <c r="AP2799" s="1228"/>
      <c r="AQ2799" s="1228"/>
      <c r="AR2799" s="1229"/>
      <c r="AS2799" s="1229"/>
      <c r="AT2799" s="1229"/>
      <c r="AU2799" s="1229"/>
      <c r="AV2799" s="1229"/>
      <c r="AW2799" s="1229"/>
      <c r="AX2799" s="1229"/>
      <c r="AY2799" s="1229"/>
      <c r="AZ2799" s="1229"/>
      <c r="BA2799" s="1229"/>
      <c r="BB2799" s="1229"/>
      <c r="BC2799" s="1229"/>
      <c r="BD2799" s="1229"/>
      <c r="BE2799" s="1230"/>
      <c r="BF2799" s="1230"/>
      <c r="BG2799" s="1230"/>
      <c r="BH2799" s="1230"/>
      <c r="BI2799" s="1230"/>
      <c r="BJ2799" s="1230"/>
      <c r="BK2799" s="1230"/>
      <c r="BL2799" s="1230"/>
      <c r="BM2799" s="1230"/>
      <c r="BN2799" s="1230"/>
      <c r="BO2799" s="1230"/>
      <c r="BP2799" s="1230"/>
      <c r="BQ2799" s="1230"/>
      <c r="BR2799" s="1230"/>
      <c r="BS2799" s="1230"/>
      <c r="BT2799" s="1230"/>
      <c r="BU2799" s="1230"/>
      <c r="BV2799" s="1230"/>
      <c r="BW2799" s="1230"/>
      <c r="BX2799" s="1230"/>
      <c r="BY2799" s="1230"/>
    </row>
    <row r="2800" spans="36:77" s="1227" customFormat="1" ht="12.75">
      <c r="AJ2800" s="1228"/>
      <c r="AK2800" s="1228"/>
      <c r="AL2800" s="1228"/>
      <c r="AM2800" s="1228"/>
      <c r="AN2800" s="1228"/>
      <c r="AO2800" s="1228"/>
      <c r="AP2800" s="1228"/>
      <c r="AQ2800" s="1228"/>
      <c r="AR2800" s="1229"/>
      <c r="AS2800" s="1229"/>
      <c r="AT2800" s="1229"/>
      <c r="AU2800" s="1229"/>
      <c r="AV2800" s="1229"/>
      <c r="AW2800" s="1229"/>
      <c r="AX2800" s="1229"/>
      <c r="AY2800" s="1229"/>
      <c r="AZ2800" s="1229"/>
      <c r="BA2800" s="1229"/>
      <c r="BB2800" s="1229"/>
      <c r="BC2800" s="1229"/>
      <c r="BD2800" s="1229"/>
      <c r="BE2800" s="1230"/>
      <c r="BF2800" s="1230"/>
      <c r="BG2800" s="1230"/>
      <c r="BH2800" s="1230"/>
      <c r="BI2800" s="1230"/>
      <c r="BJ2800" s="1230"/>
      <c r="BK2800" s="1230"/>
      <c r="BL2800" s="1230"/>
      <c r="BM2800" s="1230"/>
      <c r="BN2800" s="1230"/>
      <c r="BO2800" s="1230"/>
      <c r="BP2800" s="1230"/>
      <c r="BQ2800" s="1230"/>
      <c r="BR2800" s="1230"/>
      <c r="BS2800" s="1230"/>
      <c r="BT2800" s="1230"/>
      <c r="BU2800" s="1230"/>
      <c r="BV2800" s="1230"/>
      <c r="BW2800" s="1230"/>
      <c r="BX2800" s="1230"/>
      <c r="BY2800" s="1230"/>
    </row>
    <row r="2801" spans="36:77" s="1227" customFormat="1" ht="12.75">
      <c r="AJ2801" s="1228"/>
      <c r="AK2801" s="1228"/>
      <c r="AL2801" s="1228"/>
      <c r="AM2801" s="1228"/>
      <c r="AN2801" s="1228"/>
      <c r="AO2801" s="1228"/>
      <c r="AP2801" s="1228"/>
      <c r="AQ2801" s="1228"/>
      <c r="AR2801" s="1229"/>
      <c r="AS2801" s="1229"/>
      <c r="AT2801" s="1229"/>
      <c r="AU2801" s="1229"/>
      <c r="AV2801" s="1229"/>
      <c r="AW2801" s="1229"/>
      <c r="AX2801" s="1229"/>
      <c r="AY2801" s="1229"/>
      <c r="AZ2801" s="1229"/>
      <c r="BA2801" s="1229"/>
      <c r="BB2801" s="1229"/>
      <c r="BC2801" s="1229"/>
      <c r="BD2801" s="1229"/>
      <c r="BE2801" s="1230"/>
      <c r="BF2801" s="1230"/>
      <c r="BG2801" s="1230"/>
      <c r="BH2801" s="1230"/>
      <c r="BI2801" s="1230"/>
      <c r="BJ2801" s="1230"/>
      <c r="BK2801" s="1230"/>
      <c r="BL2801" s="1230"/>
      <c r="BM2801" s="1230"/>
      <c r="BN2801" s="1230"/>
      <c r="BO2801" s="1230"/>
      <c r="BP2801" s="1230"/>
      <c r="BQ2801" s="1230"/>
      <c r="BR2801" s="1230"/>
      <c r="BS2801" s="1230"/>
      <c r="BT2801" s="1230"/>
      <c r="BU2801" s="1230"/>
      <c r="BV2801" s="1230"/>
      <c r="BW2801" s="1230"/>
      <c r="BX2801" s="1230"/>
      <c r="BY2801" s="1230"/>
    </row>
    <row r="2802" spans="36:77" s="1227" customFormat="1" ht="12.75">
      <c r="AJ2802" s="1228"/>
      <c r="AK2802" s="1228"/>
      <c r="AL2802" s="1228"/>
      <c r="AM2802" s="1228"/>
      <c r="AN2802" s="1228"/>
      <c r="AO2802" s="1228"/>
      <c r="AP2802" s="1228"/>
      <c r="AQ2802" s="1228"/>
      <c r="AR2802" s="1229"/>
      <c r="AS2802" s="1229"/>
      <c r="AT2802" s="1229"/>
      <c r="AU2802" s="1229"/>
      <c r="AV2802" s="1229"/>
      <c r="AW2802" s="1229"/>
      <c r="AX2802" s="1229"/>
      <c r="AY2802" s="1229"/>
      <c r="AZ2802" s="1229"/>
      <c r="BA2802" s="1229"/>
      <c r="BB2802" s="1229"/>
      <c r="BC2802" s="1229"/>
      <c r="BD2802" s="1229"/>
      <c r="BE2802" s="1230"/>
      <c r="BF2802" s="1230"/>
      <c r="BG2802" s="1230"/>
      <c r="BH2802" s="1230"/>
      <c r="BI2802" s="1230"/>
      <c r="BJ2802" s="1230"/>
      <c r="BK2802" s="1230"/>
      <c r="BL2802" s="1230"/>
      <c r="BM2802" s="1230"/>
      <c r="BN2802" s="1230"/>
      <c r="BO2802" s="1230"/>
      <c r="BP2802" s="1230"/>
      <c r="BQ2802" s="1230"/>
      <c r="BR2802" s="1230"/>
      <c r="BS2802" s="1230"/>
      <c r="BT2802" s="1230"/>
      <c r="BU2802" s="1230"/>
      <c r="BV2802" s="1230"/>
      <c r="BW2802" s="1230"/>
      <c r="BX2802" s="1230"/>
      <c r="BY2802" s="1230"/>
    </row>
    <row r="2803" spans="36:77" s="1227" customFormat="1" ht="12.75">
      <c r="AJ2803" s="1228"/>
      <c r="AK2803" s="1228"/>
      <c r="AL2803" s="1228"/>
      <c r="AM2803" s="1228"/>
      <c r="AN2803" s="1228"/>
      <c r="AO2803" s="1228"/>
      <c r="AP2803" s="1228"/>
      <c r="AQ2803" s="1228"/>
      <c r="AR2803" s="1229"/>
      <c r="AS2803" s="1229"/>
      <c r="AT2803" s="1229"/>
      <c r="AU2803" s="1229"/>
      <c r="AV2803" s="1229"/>
      <c r="AW2803" s="1229"/>
      <c r="AX2803" s="1229"/>
      <c r="AY2803" s="1229"/>
      <c r="AZ2803" s="1229"/>
      <c r="BA2803" s="1229"/>
      <c r="BB2803" s="1229"/>
      <c r="BC2803" s="1229"/>
      <c r="BD2803" s="1229"/>
      <c r="BE2803" s="1230"/>
      <c r="BF2803" s="1230"/>
      <c r="BG2803" s="1230"/>
      <c r="BH2803" s="1230"/>
      <c r="BI2803" s="1230"/>
      <c r="BJ2803" s="1230"/>
      <c r="BK2803" s="1230"/>
      <c r="BL2803" s="1230"/>
      <c r="BM2803" s="1230"/>
      <c r="BN2803" s="1230"/>
      <c r="BO2803" s="1230"/>
      <c r="BP2803" s="1230"/>
      <c r="BQ2803" s="1230"/>
      <c r="BR2803" s="1230"/>
      <c r="BS2803" s="1230"/>
      <c r="BT2803" s="1230"/>
      <c r="BU2803" s="1230"/>
      <c r="BV2803" s="1230"/>
      <c r="BW2803" s="1230"/>
      <c r="BX2803" s="1230"/>
      <c r="BY2803" s="1230"/>
    </row>
    <row r="2804" spans="36:77" s="1227" customFormat="1" ht="12.75">
      <c r="AJ2804" s="1228"/>
      <c r="AK2804" s="1228"/>
      <c r="AL2804" s="1228"/>
      <c r="AM2804" s="1228"/>
      <c r="AN2804" s="1228"/>
      <c r="AO2804" s="1228"/>
      <c r="AP2804" s="1228"/>
      <c r="AQ2804" s="1228"/>
      <c r="AR2804" s="1229"/>
      <c r="AS2804" s="1229"/>
      <c r="AT2804" s="1229"/>
      <c r="AU2804" s="1229"/>
      <c r="AV2804" s="1229"/>
      <c r="AW2804" s="1229"/>
      <c r="AX2804" s="1229"/>
      <c r="AY2804" s="1229"/>
      <c r="AZ2804" s="1229"/>
      <c r="BA2804" s="1229"/>
      <c r="BB2804" s="1229"/>
      <c r="BC2804" s="1229"/>
      <c r="BD2804" s="1229"/>
      <c r="BE2804" s="1230"/>
      <c r="BF2804" s="1230"/>
      <c r="BG2804" s="1230"/>
      <c r="BH2804" s="1230"/>
      <c r="BI2804" s="1230"/>
      <c r="BJ2804" s="1230"/>
      <c r="BK2804" s="1230"/>
      <c r="BL2804" s="1230"/>
      <c r="BM2804" s="1230"/>
      <c r="BN2804" s="1230"/>
      <c r="BO2804" s="1230"/>
      <c r="BP2804" s="1230"/>
      <c r="BQ2804" s="1230"/>
      <c r="BR2804" s="1230"/>
      <c r="BS2804" s="1230"/>
      <c r="BT2804" s="1230"/>
      <c r="BU2804" s="1230"/>
      <c r="BV2804" s="1230"/>
      <c r="BW2804" s="1230"/>
      <c r="BX2804" s="1230"/>
      <c r="BY2804" s="1230"/>
    </row>
    <row r="2805" spans="36:77" s="1227" customFormat="1" ht="12.75">
      <c r="AJ2805" s="1228"/>
      <c r="AK2805" s="1228"/>
      <c r="AL2805" s="1228"/>
      <c r="AM2805" s="1228"/>
      <c r="AN2805" s="1228"/>
      <c r="AO2805" s="1228"/>
      <c r="AP2805" s="1228"/>
      <c r="AQ2805" s="1228"/>
      <c r="AR2805" s="1229"/>
      <c r="AS2805" s="1229"/>
      <c r="AT2805" s="1229"/>
      <c r="AU2805" s="1229"/>
      <c r="AV2805" s="1229"/>
      <c r="AW2805" s="1229"/>
      <c r="AX2805" s="1229"/>
      <c r="AY2805" s="1229"/>
      <c r="AZ2805" s="1229"/>
      <c r="BA2805" s="1229"/>
      <c r="BB2805" s="1229"/>
      <c r="BC2805" s="1229"/>
      <c r="BD2805" s="1229"/>
      <c r="BE2805" s="1230"/>
      <c r="BF2805" s="1230"/>
      <c r="BG2805" s="1230"/>
      <c r="BH2805" s="1230"/>
      <c r="BI2805" s="1230"/>
      <c r="BJ2805" s="1230"/>
      <c r="BK2805" s="1230"/>
      <c r="BL2805" s="1230"/>
      <c r="BM2805" s="1230"/>
      <c r="BN2805" s="1230"/>
      <c r="BO2805" s="1230"/>
      <c r="BP2805" s="1230"/>
      <c r="BQ2805" s="1230"/>
      <c r="BR2805" s="1230"/>
      <c r="BS2805" s="1230"/>
      <c r="BT2805" s="1230"/>
      <c r="BU2805" s="1230"/>
      <c r="BV2805" s="1230"/>
      <c r="BW2805" s="1230"/>
      <c r="BX2805" s="1230"/>
      <c r="BY2805" s="1230"/>
    </row>
    <row r="2806" spans="36:77" s="1227" customFormat="1" ht="12.75">
      <c r="AJ2806" s="1228"/>
      <c r="AK2806" s="1228"/>
      <c r="AL2806" s="1228"/>
      <c r="AM2806" s="1228"/>
      <c r="AN2806" s="1228"/>
      <c r="AO2806" s="1228"/>
      <c r="AP2806" s="1228"/>
      <c r="AQ2806" s="1228"/>
      <c r="AR2806" s="1229"/>
      <c r="AS2806" s="1229"/>
      <c r="AT2806" s="1229"/>
      <c r="AU2806" s="1229"/>
      <c r="AV2806" s="1229"/>
      <c r="AW2806" s="1229"/>
      <c r="AX2806" s="1229"/>
      <c r="AY2806" s="1229"/>
      <c r="AZ2806" s="1229"/>
      <c r="BA2806" s="1229"/>
      <c r="BB2806" s="1229"/>
      <c r="BC2806" s="1229"/>
      <c r="BD2806" s="1229"/>
      <c r="BE2806" s="1230"/>
      <c r="BF2806" s="1230"/>
      <c r="BG2806" s="1230"/>
      <c r="BH2806" s="1230"/>
      <c r="BI2806" s="1230"/>
      <c r="BJ2806" s="1230"/>
      <c r="BK2806" s="1230"/>
      <c r="BL2806" s="1230"/>
      <c r="BM2806" s="1230"/>
      <c r="BN2806" s="1230"/>
      <c r="BO2806" s="1230"/>
      <c r="BP2806" s="1230"/>
      <c r="BQ2806" s="1230"/>
      <c r="BR2806" s="1230"/>
      <c r="BS2806" s="1230"/>
      <c r="BT2806" s="1230"/>
      <c r="BU2806" s="1230"/>
      <c r="BV2806" s="1230"/>
      <c r="BW2806" s="1230"/>
      <c r="BX2806" s="1230"/>
      <c r="BY2806" s="1230"/>
    </row>
    <row r="2807" spans="36:77" s="1227" customFormat="1" ht="12.75">
      <c r="AJ2807" s="1228"/>
      <c r="AK2807" s="1228"/>
      <c r="AL2807" s="1228"/>
      <c r="AM2807" s="1228"/>
      <c r="AN2807" s="1228"/>
      <c r="AO2807" s="1228"/>
      <c r="AP2807" s="1228"/>
      <c r="AQ2807" s="1228"/>
      <c r="AR2807" s="1229"/>
      <c r="AS2807" s="1229"/>
      <c r="AT2807" s="1229"/>
      <c r="AU2807" s="1229"/>
      <c r="AV2807" s="1229"/>
      <c r="AW2807" s="1229"/>
      <c r="AX2807" s="1229"/>
      <c r="AY2807" s="1229"/>
      <c r="AZ2807" s="1229"/>
      <c r="BA2807" s="1229"/>
      <c r="BB2807" s="1229"/>
      <c r="BC2807" s="1229"/>
      <c r="BD2807" s="1229"/>
      <c r="BE2807" s="1230"/>
      <c r="BF2807" s="1230"/>
      <c r="BG2807" s="1230"/>
      <c r="BH2807" s="1230"/>
      <c r="BI2807" s="1230"/>
      <c r="BJ2807" s="1230"/>
      <c r="BK2807" s="1230"/>
      <c r="BL2807" s="1230"/>
      <c r="BM2807" s="1230"/>
      <c r="BN2807" s="1230"/>
      <c r="BO2807" s="1230"/>
      <c r="BP2807" s="1230"/>
      <c r="BQ2807" s="1230"/>
      <c r="BR2807" s="1230"/>
      <c r="BS2807" s="1230"/>
      <c r="BT2807" s="1230"/>
      <c r="BU2807" s="1230"/>
      <c r="BV2807" s="1230"/>
      <c r="BW2807" s="1230"/>
      <c r="BX2807" s="1230"/>
      <c r="BY2807" s="1230"/>
    </row>
    <row r="2808" spans="36:77" s="1227" customFormat="1" ht="12.75">
      <c r="AJ2808" s="1228"/>
      <c r="AK2808" s="1228"/>
      <c r="AL2808" s="1228"/>
      <c r="AM2808" s="1228"/>
      <c r="AN2808" s="1228"/>
      <c r="AO2808" s="1228"/>
      <c r="AP2808" s="1228"/>
      <c r="AQ2808" s="1228"/>
      <c r="AR2808" s="1229"/>
      <c r="AS2808" s="1229"/>
      <c r="AT2808" s="1229"/>
      <c r="AU2808" s="1229"/>
      <c r="AV2808" s="1229"/>
      <c r="AW2808" s="1229"/>
      <c r="AX2808" s="1229"/>
      <c r="AY2808" s="1229"/>
      <c r="AZ2808" s="1229"/>
      <c r="BA2808" s="1229"/>
      <c r="BB2808" s="1229"/>
      <c r="BC2808" s="1229"/>
      <c r="BD2808" s="1229"/>
      <c r="BE2808" s="1230"/>
      <c r="BF2808" s="1230"/>
      <c r="BG2808" s="1230"/>
      <c r="BH2808" s="1230"/>
      <c r="BI2808" s="1230"/>
      <c r="BJ2808" s="1230"/>
      <c r="BK2808" s="1230"/>
      <c r="BL2808" s="1230"/>
      <c r="BM2808" s="1230"/>
      <c r="BN2808" s="1230"/>
      <c r="BO2808" s="1230"/>
      <c r="BP2808" s="1230"/>
      <c r="BQ2808" s="1230"/>
      <c r="BR2808" s="1230"/>
      <c r="BS2808" s="1230"/>
      <c r="BT2808" s="1230"/>
      <c r="BU2808" s="1230"/>
      <c r="BV2808" s="1230"/>
      <c r="BW2808" s="1230"/>
      <c r="BX2808" s="1230"/>
      <c r="BY2808" s="1230"/>
    </row>
    <row r="2809" spans="36:77" s="1227" customFormat="1" ht="12.75">
      <c r="AJ2809" s="1228"/>
      <c r="AK2809" s="1228"/>
      <c r="AL2809" s="1228"/>
      <c r="AM2809" s="1228"/>
      <c r="AN2809" s="1228"/>
      <c r="AO2809" s="1228"/>
      <c r="AP2809" s="1228"/>
      <c r="AQ2809" s="1228"/>
      <c r="AR2809" s="1229"/>
      <c r="AS2809" s="1229"/>
      <c r="AT2809" s="1229"/>
      <c r="AU2809" s="1229"/>
      <c r="AV2809" s="1229"/>
      <c r="AW2809" s="1229"/>
      <c r="AX2809" s="1229"/>
      <c r="AY2809" s="1229"/>
      <c r="AZ2809" s="1229"/>
      <c r="BA2809" s="1229"/>
      <c r="BB2809" s="1229"/>
      <c r="BC2809" s="1229"/>
      <c r="BD2809" s="1229"/>
      <c r="BE2809" s="1230"/>
      <c r="BF2809" s="1230"/>
      <c r="BG2809" s="1230"/>
      <c r="BH2809" s="1230"/>
      <c r="BI2809" s="1230"/>
      <c r="BJ2809" s="1230"/>
      <c r="BK2809" s="1230"/>
      <c r="BL2809" s="1230"/>
      <c r="BM2809" s="1230"/>
      <c r="BN2809" s="1230"/>
      <c r="BO2809" s="1230"/>
      <c r="BP2809" s="1230"/>
      <c r="BQ2809" s="1230"/>
      <c r="BR2809" s="1230"/>
      <c r="BS2809" s="1230"/>
      <c r="BT2809" s="1230"/>
      <c r="BU2809" s="1230"/>
      <c r="BV2809" s="1230"/>
      <c r="BW2809" s="1230"/>
      <c r="BX2809" s="1230"/>
      <c r="BY2809" s="1230"/>
    </row>
    <row r="2810" spans="36:77" s="1227" customFormat="1" ht="12.75">
      <c r="AJ2810" s="1228"/>
      <c r="AK2810" s="1228"/>
      <c r="AL2810" s="1228"/>
      <c r="AM2810" s="1228"/>
      <c r="AN2810" s="1228"/>
      <c r="AO2810" s="1228"/>
      <c r="AP2810" s="1228"/>
      <c r="AQ2810" s="1228"/>
      <c r="AR2810" s="1229"/>
      <c r="AS2810" s="1229"/>
      <c r="AT2810" s="1229"/>
      <c r="AU2810" s="1229"/>
      <c r="AV2810" s="1229"/>
      <c r="AW2810" s="1229"/>
      <c r="AX2810" s="1229"/>
      <c r="AY2810" s="1229"/>
      <c r="AZ2810" s="1229"/>
      <c r="BA2810" s="1229"/>
      <c r="BB2810" s="1229"/>
      <c r="BC2810" s="1229"/>
      <c r="BD2810" s="1229"/>
      <c r="BE2810" s="1230"/>
      <c r="BF2810" s="1230"/>
      <c r="BG2810" s="1230"/>
      <c r="BH2810" s="1230"/>
      <c r="BI2810" s="1230"/>
      <c r="BJ2810" s="1230"/>
      <c r="BK2810" s="1230"/>
      <c r="BL2810" s="1230"/>
      <c r="BM2810" s="1230"/>
      <c r="BN2810" s="1230"/>
      <c r="BO2810" s="1230"/>
      <c r="BP2810" s="1230"/>
      <c r="BQ2810" s="1230"/>
      <c r="BR2810" s="1230"/>
      <c r="BS2810" s="1230"/>
      <c r="BT2810" s="1230"/>
      <c r="BU2810" s="1230"/>
      <c r="BV2810" s="1230"/>
      <c r="BW2810" s="1230"/>
      <c r="BX2810" s="1230"/>
      <c r="BY2810" s="1230"/>
    </row>
    <row r="2811" spans="36:77" s="1227" customFormat="1" ht="12.75">
      <c r="AJ2811" s="1228"/>
      <c r="AK2811" s="1228"/>
      <c r="AL2811" s="1228"/>
      <c r="AM2811" s="1228"/>
      <c r="AN2811" s="1228"/>
      <c r="AO2811" s="1228"/>
      <c r="AP2811" s="1228"/>
      <c r="AQ2811" s="1228"/>
      <c r="AR2811" s="1229"/>
      <c r="AS2811" s="1229"/>
      <c r="AT2811" s="1229"/>
      <c r="AU2811" s="1229"/>
      <c r="AV2811" s="1229"/>
      <c r="AW2811" s="1229"/>
      <c r="AX2811" s="1229"/>
      <c r="AY2811" s="1229"/>
      <c r="AZ2811" s="1229"/>
      <c r="BA2811" s="1229"/>
      <c r="BB2811" s="1229"/>
      <c r="BC2811" s="1229"/>
      <c r="BD2811" s="1229"/>
      <c r="BE2811" s="1230"/>
      <c r="BF2811" s="1230"/>
      <c r="BG2811" s="1230"/>
      <c r="BH2811" s="1230"/>
      <c r="BI2811" s="1230"/>
      <c r="BJ2811" s="1230"/>
      <c r="BK2811" s="1230"/>
      <c r="BL2811" s="1230"/>
      <c r="BM2811" s="1230"/>
      <c r="BN2811" s="1230"/>
      <c r="BO2811" s="1230"/>
      <c r="BP2811" s="1230"/>
      <c r="BQ2811" s="1230"/>
      <c r="BR2811" s="1230"/>
      <c r="BS2811" s="1230"/>
      <c r="BT2811" s="1230"/>
      <c r="BU2811" s="1230"/>
      <c r="BV2811" s="1230"/>
      <c r="BW2811" s="1230"/>
      <c r="BX2811" s="1230"/>
      <c r="BY2811" s="1230"/>
    </row>
    <row r="2812" spans="36:77" s="1227" customFormat="1" ht="12.75">
      <c r="AJ2812" s="1228"/>
      <c r="AK2812" s="1228"/>
      <c r="AL2812" s="1228"/>
      <c r="AM2812" s="1228"/>
      <c r="AN2812" s="1228"/>
      <c r="AO2812" s="1228"/>
      <c r="AP2812" s="1228"/>
      <c r="AQ2812" s="1228"/>
      <c r="AR2812" s="1229"/>
      <c r="AS2812" s="1229"/>
      <c r="AT2812" s="1229"/>
      <c r="AU2812" s="1229"/>
      <c r="AV2812" s="1229"/>
      <c r="AW2812" s="1229"/>
      <c r="AX2812" s="1229"/>
      <c r="AY2812" s="1229"/>
      <c r="AZ2812" s="1229"/>
      <c r="BA2812" s="1229"/>
      <c r="BB2812" s="1229"/>
      <c r="BC2812" s="1229"/>
      <c r="BD2812" s="1229"/>
      <c r="BE2812" s="1230"/>
      <c r="BF2812" s="1230"/>
      <c r="BG2812" s="1230"/>
      <c r="BH2812" s="1230"/>
      <c r="BI2812" s="1230"/>
      <c r="BJ2812" s="1230"/>
      <c r="BK2812" s="1230"/>
      <c r="BL2812" s="1230"/>
      <c r="BM2812" s="1230"/>
      <c r="BN2812" s="1230"/>
      <c r="BO2812" s="1230"/>
      <c r="BP2812" s="1230"/>
      <c r="BQ2812" s="1230"/>
      <c r="BR2812" s="1230"/>
      <c r="BS2812" s="1230"/>
      <c r="BT2812" s="1230"/>
      <c r="BU2812" s="1230"/>
      <c r="BV2812" s="1230"/>
      <c r="BW2812" s="1230"/>
      <c r="BX2812" s="1230"/>
      <c r="BY2812" s="1230"/>
    </row>
    <row r="2813" spans="36:77" s="1227" customFormat="1" ht="12.75">
      <c r="AJ2813" s="1228"/>
      <c r="AK2813" s="1228"/>
      <c r="AL2813" s="1228"/>
      <c r="AM2813" s="1228"/>
      <c r="AN2813" s="1228"/>
      <c r="AO2813" s="1228"/>
      <c r="AP2813" s="1228"/>
      <c r="AQ2813" s="1228"/>
      <c r="AR2813" s="1229"/>
      <c r="AS2813" s="1229"/>
      <c r="AT2813" s="1229"/>
      <c r="AU2813" s="1229"/>
      <c r="AV2813" s="1229"/>
      <c r="AW2813" s="1229"/>
      <c r="AX2813" s="1229"/>
      <c r="AY2813" s="1229"/>
      <c r="AZ2813" s="1229"/>
      <c r="BA2813" s="1229"/>
      <c r="BB2813" s="1229"/>
      <c r="BC2813" s="1229"/>
      <c r="BD2813" s="1229"/>
      <c r="BE2813" s="1230"/>
      <c r="BF2813" s="1230"/>
      <c r="BG2813" s="1230"/>
      <c r="BH2813" s="1230"/>
      <c r="BI2813" s="1230"/>
      <c r="BJ2813" s="1230"/>
      <c r="BK2813" s="1230"/>
      <c r="BL2813" s="1230"/>
      <c r="BM2813" s="1230"/>
      <c r="BN2813" s="1230"/>
      <c r="BO2813" s="1230"/>
      <c r="BP2813" s="1230"/>
      <c r="BQ2813" s="1230"/>
      <c r="BR2813" s="1230"/>
      <c r="BS2813" s="1230"/>
      <c r="BT2813" s="1230"/>
      <c r="BU2813" s="1230"/>
      <c r="BV2813" s="1230"/>
      <c r="BW2813" s="1230"/>
      <c r="BX2813" s="1230"/>
      <c r="BY2813" s="1230"/>
    </row>
    <row r="2814" spans="36:77" s="1227" customFormat="1" ht="12.75">
      <c r="AJ2814" s="1228"/>
      <c r="AK2814" s="1228"/>
      <c r="AL2814" s="1228"/>
      <c r="AM2814" s="1228"/>
      <c r="AN2814" s="1228"/>
      <c r="AO2814" s="1228"/>
      <c r="AP2814" s="1228"/>
      <c r="AQ2814" s="1228"/>
      <c r="AR2814" s="1229"/>
      <c r="AS2814" s="1229"/>
      <c r="AT2814" s="1229"/>
      <c r="AU2814" s="1229"/>
      <c r="AV2814" s="1229"/>
      <c r="AW2814" s="1229"/>
      <c r="AX2814" s="1229"/>
      <c r="AY2814" s="1229"/>
      <c r="AZ2814" s="1229"/>
      <c r="BA2814" s="1229"/>
      <c r="BB2814" s="1229"/>
      <c r="BC2814" s="1229"/>
      <c r="BD2814" s="1229"/>
      <c r="BE2814" s="1230"/>
      <c r="BF2814" s="1230"/>
      <c r="BG2814" s="1230"/>
      <c r="BH2814" s="1230"/>
      <c r="BI2814" s="1230"/>
      <c r="BJ2814" s="1230"/>
      <c r="BK2814" s="1230"/>
      <c r="BL2814" s="1230"/>
      <c r="BM2814" s="1230"/>
      <c r="BN2814" s="1230"/>
      <c r="BO2814" s="1230"/>
      <c r="BP2814" s="1230"/>
      <c r="BQ2814" s="1230"/>
      <c r="BR2814" s="1230"/>
      <c r="BS2814" s="1230"/>
      <c r="BT2814" s="1230"/>
      <c r="BU2814" s="1230"/>
      <c r="BV2814" s="1230"/>
      <c r="BW2814" s="1230"/>
      <c r="BX2814" s="1230"/>
      <c r="BY2814" s="1230"/>
    </row>
    <row r="2815" spans="36:77" s="1227" customFormat="1" ht="12.75">
      <c r="AJ2815" s="1228"/>
      <c r="AK2815" s="1228"/>
      <c r="AL2815" s="1228"/>
      <c r="AM2815" s="1228"/>
      <c r="AN2815" s="1228"/>
      <c r="AO2815" s="1228"/>
      <c r="AP2815" s="1228"/>
      <c r="AQ2815" s="1228"/>
      <c r="AR2815" s="1229"/>
      <c r="AS2815" s="1229"/>
      <c r="AT2815" s="1229"/>
      <c r="AU2815" s="1229"/>
      <c r="AV2815" s="1229"/>
      <c r="AW2815" s="1229"/>
      <c r="AX2815" s="1229"/>
      <c r="AY2815" s="1229"/>
      <c r="AZ2815" s="1229"/>
      <c r="BA2815" s="1229"/>
      <c r="BB2815" s="1229"/>
      <c r="BC2815" s="1229"/>
      <c r="BD2815" s="1229"/>
      <c r="BE2815" s="1230"/>
      <c r="BF2815" s="1230"/>
      <c r="BG2815" s="1230"/>
      <c r="BH2815" s="1230"/>
      <c r="BI2815" s="1230"/>
      <c r="BJ2815" s="1230"/>
      <c r="BK2815" s="1230"/>
      <c r="BL2815" s="1230"/>
      <c r="BM2815" s="1230"/>
      <c r="BN2815" s="1230"/>
      <c r="BO2815" s="1230"/>
      <c r="BP2815" s="1230"/>
      <c r="BQ2815" s="1230"/>
      <c r="BR2815" s="1230"/>
      <c r="BS2815" s="1230"/>
      <c r="BT2815" s="1230"/>
      <c r="BU2815" s="1230"/>
      <c r="BV2815" s="1230"/>
      <c r="BW2815" s="1230"/>
      <c r="BX2815" s="1230"/>
      <c r="BY2815" s="1230"/>
    </row>
    <row r="2816" spans="36:77" s="1227" customFormat="1" ht="12.75">
      <c r="AJ2816" s="1228"/>
      <c r="AK2816" s="1228"/>
      <c r="AL2816" s="1228"/>
      <c r="AM2816" s="1228"/>
      <c r="AN2816" s="1228"/>
      <c r="AO2816" s="1228"/>
      <c r="AP2816" s="1228"/>
      <c r="AQ2816" s="1228"/>
      <c r="AR2816" s="1229"/>
      <c r="AS2816" s="1229"/>
      <c r="AT2816" s="1229"/>
      <c r="AU2816" s="1229"/>
      <c r="AV2816" s="1229"/>
      <c r="AW2816" s="1229"/>
      <c r="AX2816" s="1229"/>
      <c r="AY2816" s="1229"/>
      <c r="AZ2816" s="1229"/>
      <c r="BA2816" s="1229"/>
      <c r="BB2816" s="1229"/>
      <c r="BC2816" s="1229"/>
      <c r="BD2816" s="1229"/>
      <c r="BE2816" s="1230"/>
      <c r="BF2816" s="1230"/>
      <c r="BG2816" s="1230"/>
      <c r="BH2816" s="1230"/>
      <c r="BI2816" s="1230"/>
      <c r="BJ2816" s="1230"/>
      <c r="BK2816" s="1230"/>
      <c r="BL2816" s="1230"/>
      <c r="BM2816" s="1230"/>
      <c r="BN2816" s="1230"/>
      <c r="BO2816" s="1230"/>
      <c r="BP2816" s="1230"/>
      <c r="BQ2816" s="1230"/>
      <c r="BR2816" s="1230"/>
      <c r="BS2816" s="1230"/>
      <c r="BT2816" s="1230"/>
      <c r="BU2816" s="1230"/>
      <c r="BV2816" s="1230"/>
      <c r="BW2816" s="1230"/>
      <c r="BX2816" s="1230"/>
      <c r="BY2816" s="1230"/>
    </row>
    <row r="2817" spans="36:77" s="1227" customFormat="1" ht="12.75">
      <c r="AJ2817" s="1228"/>
      <c r="AK2817" s="1228"/>
      <c r="AL2817" s="1228"/>
      <c r="AM2817" s="1228"/>
      <c r="AN2817" s="1228"/>
      <c r="AO2817" s="1228"/>
      <c r="AP2817" s="1228"/>
      <c r="AQ2817" s="1228"/>
      <c r="AR2817" s="1229"/>
      <c r="AS2817" s="1229"/>
      <c r="AT2817" s="1229"/>
      <c r="AU2817" s="1229"/>
      <c r="AV2817" s="1229"/>
      <c r="AW2817" s="1229"/>
      <c r="AX2817" s="1229"/>
      <c r="AY2817" s="1229"/>
      <c r="AZ2817" s="1229"/>
      <c r="BA2817" s="1229"/>
      <c r="BB2817" s="1229"/>
      <c r="BC2817" s="1229"/>
      <c r="BD2817" s="1229"/>
      <c r="BE2817" s="1230"/>
      <c r="BF2817" s="1230"/>
      <c r="BG2817" s="1230"/>
      <c r="BH2817" s="1230"/>
      <c r="BI2817" s="1230"/>
      <c r="BJ2817" s="1230"/>
      <c r="BK2817" s="1230"/>
      <c r="BL2817" s="1230"/>
      <c r="BM2817" s="1230"/>
      <c r="BN2817" s="1230"/>
      <c r="BO2817" s="1230"/>
      <c r="BP2817" s="1230"/>
      <c r="BQ2817" s="1230"/>
      <c r="BR2817" s="1230"/>
      <c r="BS2817" s="1230"/>
      <c r="BT2817" s="1230"/>
      <c r="BU2817" s="1230"/>
      <c r="BV2817" s="1230"/>
      <c r="BW2817" s="1230"/>
      <c r="BX2817" s="1230"/>
      <c r="BY2817" s="1230"/>
    </row>
    <row r="2818" spans="36:77" s="1227" customFormat="1" ht="12.75">
      <c r="AJ2818" s="1228"/>
      <c r="AK2818" s="1228"/>
      <c r="AL2818" s="1228"/>
      <c r="AM2818" s="1228"/>
      <c r="AN2818" s="1228"/>
      <c r="AO2818" s="1228"/>
      <c r="AP2818" s="1228"/>
      <c r="AQ2818" s="1228"/>
      <c r="AR2818" s="1229"/>
      <c r="AS2818" s="1229"/>
      <c r="AT2818" s="1229"/>
      <c r="AU2818" s="1229"/>
      <c r="AV2818" s="1229"/>
      <c r="AW2818" s="1229"/>
      <c r="AX2818" s="1229"/>
      <c r="AY2818" s="1229"/>
      <c r="AZ2818" s="1229"/>
      <c r="BA2818" s="1229"/>
      <c r="BB2818" s="1229"/>
      <c r="BC2818" s="1229"/>
      <c r="BD2818" s="1229"/>
      <c r="BE2818" s="1230"/>
      <c r="BF2818" s="1230"/>
      <c r="BG2818" s="1230"/>
      <c r="BH2818" s="1230"/>
      <c r="BI2818" s="1230"/>
      <c r="BJ2818" s="1230"/>
      <c r="BK2818" s="1230"/>
      <c r="BL2818" s="1230"/>
      <c r="BM2818" s="1230"/>
      <c r="BN2818" s="1230"/>
      <c r="BO2818" s="1230"/>
      <c r="BP2818" s="1230"/>
      <c r="BQ2818" s="1230"/>
      <c r="BR2818" s="1230"/>
      <c r="BS2818" s="1230"/>
      <c r="BT2818" s="1230"/>
      <c r="BU2818" s="1230"/>
      <c r="BV2818" s="1230"/>
      <c r="BW2818" s="1230"/>
      <c r="BX2818" s="1230"/>
      <c r="BY2818" s="1230"/>
    </row>
    <row r="2819" spans="36:77" s="1227" customFormat="1" ht="12.75">
      <c r="AJ2819" s="1228"/>
      <c r="AK2819" s="1228"/>
      <c r="AL2819" s="1228"/>
      <c r="AM2819" s="1228"/>
      <c r="AN2819" s="1228"/>
      <c r="AO2819" s="1228"/>
      <c r="AP2819" s="1228"/>
      <c r="AQ2819" s="1228"/>
      <c r="AR2819" s="1229"/>
      <c r="AS2819" s="1229"/>
      <c r="AT2819" s="1229"/>
      <c r="AU2819" s="1229"/>
      <c r="AV2819" s="1229"/>
      <c r="AW2819" s="1229"/>
      <c r="AX2819" s="1229"/>
      <c r="AY2819" s="1229"/>
      <c r="AZ2819" s="1229"/>
      <c r="BA2819" s="1229"/>
      <c r="BB2819" s="1229"/>
      <c r="BC2819" s="1229"/>
      <c r="BD2819" s="1229"/>
      <c r="BE2819" s="1230"/>
      <c r="BF2819" s="1230"/>
      <c r="BG2819" s="1230"/>
      <c r="BH2819" s="1230"/>
      <c r="BI2819" s="1230"/>
      <c r="BJ2819" s="1230"/>
      <c r="BK2819" s="1230"/>
      <c r="BL2819" s="1230"/>
      <c r="BM2819" s="1230"/>
      <c r="BN2819" s="1230"/>
      <c r="BO2819" s="1230"/>
      <c r="BP2819" s="1230"/>
      <c r="BQ2819" s="1230"/>
      <c r="BR2819" s="1230"/>
      <c r="BS2819" s="1230"/>
      <c r="BT2819" s="1230"/>
      <c r="BU2819" s="1230"/>
      <c r="BV2819" s="1230"/>
      <c r="BW2819" s="1230"/>
      <c r="BX2819" s="1230"/>
      <c r="BY2819" s="1230"/>
    </row>
    <row r="2820" spans="36:77" s="1227" customFormat="1" ht="12.75">
      <c r="AJ2820" s="1228"/>
      <c r="AK2820" s="1228"/>
      <c r="AL2820" s="1228"/>
      <c r="AM2820" s="1228"/>
      <c r="AN2820" s="1228"/>
      <c r="AO2820" s="1228"/>
      <c r="AP2820" s="1228"/>
      <c r="AQ2820" s="1228"/>
      <c r="AR2820" s="1229"/>
      <c r="AS2820" s="1229"/>
      <c r="AT2820" s="1229"/>
      <c r="AU2820" s="1229"/>
      <c r="AV2820" s="1229"/>
      <c r="AW2820" s="1229"/>
      <c r="AX2820" s="1229"/>
      <c r="AY2820" s="1229"/>
      <c r="AZ2820" s="1229"/>
      <c r="BA2820" s="1229"/>
      <c r="BB2820" s="1229"/>
      <c r="BC2820" s="1229"/>
      <c r="BD2820" s="1229"/>
      <c r="BE2820" s="1230"/>
      <c r="BF2820" s="1230"/>
      <c r="BG2820" s="1230"/>
      <c r="BH2820" s="1230"/>
      <c r="BI2820" s="1230"/>
      <c r="BJ2820" s="1230"/>
      <c r="BK2820" s="1230"/>
      <c r="BL2820" s="1230"/>
      <c r="BM2820" s="1230"/>
      <c r="BN2820" s="1230"/>
      <c r="BO2820" s="1230"/>
      <c r="BP2820" s="1230"/>
      <c r="BQ2820" s="1230"/>
      <c r="BR2820" s="1230"/>
      <c r="BS2820" s="1230"/>
      <c r="BT2820" s="1230"/>
      <c r="BU2820" s="1230"/>
      <c r="BV2820" s="1230"/>
      <c r="BW2820" s="1230"/>
      <c r="BX2820" s="1230"/>
      <c r="BY2820" s="1230"/>
    </row>
    <row r="2821" spans="36:77" s="1227" customFormat="1" ht="12.75">
      <c r="AJ2821" s="1228"/>
      <c r="AK2821" s="1228"/>
      <c r="AL2821" s="1228"/>
      <c r="AM2821" s="1228"/>
      <c r="AN2821" s="1228"/>
      <c r="AO2821" s="1228"/>
      <c r="AP2821" s="1228"/>
      <c r="AQ2821" s="1228"/>
      <c r="AR2821" s="1229"/>
      <c r="AS2821" s="1229"/>
      <c r="AT2821" s="1229"/>
      <c r="AU2821" s="1229"/>
      <c r="AV2821" s="1229"/>
      <c r="AW2821" s="1229"/>
      <c r="AX2821" s="1229"/>
      <c r="AY2821" s="1229"/>
      <c r="AZ2821" s="1229"/>
      <c r="BA2821" s="1229"/>
      <c r="BB2821" s="1229"/>
      <c r="BC2821" s="1229"/>
      <c r="BD2821" s="1229"/>
      <c r="BE2821" s="1230"/>
      <c r="BF2821" s="1230"/>
      <c r="BG2821" s="1230"/>
      <c r="BH2821" s="1230"/>
      <c r="BI2821" s="1230"/>
      <c r="BJ2821" s="1230"/>
      <c r="BK2821" s="1230"/>
      <c r="BL2821" s="1230"/>
      <c r="BM2821" s="1230"/>
      <c r="BN2821" s="1230"/>
      <c r="BO2821" s="1230"/>
      <c r="BP2821" s="1230"/>
      <c r="BQ2821" s="1230"/>
      <c r="BR2821" s="1230"/>
      <c r="BS2821" s="1230"/>
      <c r="BT2821" s="1230"/>
      <c r="BU2821" s="1230"/>
      <c r="BV2821" s="1230"/>
      <c r="BW2821" s="1230"/>
      <c r="BX2821" s="1230"/>
      <c r="BY2821" s="1230"/>
    </row>
    <row r="2822" spans="36:77" s="1227" customFormat="1" ht="12.75">
      <c r="AJ2822" s="1228"/>
      <c r="AK2822" s="1228"/>
      <c r="AL2822" s="1228"/>
      <c r="AM2822" s="1228"/>
      <c r="AN2822" s="1228"/>
      <c r="AO2822" s="1228"/>
      <c r="AP2822" s="1228"/>
      <c r="AQ2822" s="1228"/>
      <c r="AR2822" s="1229"/>
      <c r="AS2822" s="1229"/>
      <c r="AT2822" s="1229"/>
      <c r="AU2822" s="1229"/>
      <c r="AV2822" s="1229"/>
      <c r="AW2822" s="1229"/>
      <c r="AX2822" s="1229"/>
      <c r="AY2822" s="1229"/>
      <c r="AZ2822" s="1229"/>
      <c r="BA2822" s="1229"/>
      <c r="BB2822" s="1229"/>
      <c r="BC2822" s="1229"/>
      <c r="BD2822" s="1229"/>
      <c r="BE2822" s="1230"/>
      <c r="BF2822" s="1230"/>
      <c r="BG2822" s="1230"/>
      <c r="BH2822" s="1230"/>
      <c r="BI2822" s="1230"/>
      <c r="BJ2822" s="1230"/>
      <c r="BK2822" s="1230"/>
      <c r="BL2822" s="1230"/>
      <c r="BM2822" s="1230"/>
      <c r="BN2822" s="1230"/>
      <c r="BO2822" s="1230"/>
      <c r="BP2822" s="1230"/>
      <c r="BQ2822" s="1230"/>
      <c r="BR2822" s="1230"/>
      <c r="BS2822" s="1230"/>
      <c r="BT2822" s="1230"/>
      <c r="BU2822" s="1230"/>
      <c r="BV2822" s="1230"/>
      <c r="BW2822" s="1230"/>
      <c r="BX2822" s="1230"/>
      <c r="BY2822" s="1230"/>
    </row>
    <row r="2823" spans="36:77" s="1227" customFormat="1" ht="12.75">
      <c r="AJ2823" s="1228"/>
      <c r="AK2823" s="1228"/>
      <c r="AL2823" s="1228"/>
      <c r="AM2823" s="1228"/>
      <c r="AN2823" s="1228"/>
      <c r="AO2823" s="1228"/>
      <c r="AP2823" s="1228"/>
      <c r="AQ2823" s="1228"/>
      <c r="AR2823" s="1229"/>
      <c r="AS2823" s="1229"/>
      <c r="AT2823" s="1229"/>
      <c r="AU2823" s="1229"/>
      <c r="AV2823" s="1229"/>
      <c r="AW2823" s="1229"/>
      <c r="AX2823" s="1229"/>
      <c r="AY2823" s="1229"/>
      <c r="AZ2823" s="1229"/>
      <c r="BA2823" s="1229"/>
      <c r="BB2823" s="1229"/>
      <c r="BC2823" s="1229"/>
      <c r="BD2823" s="1229"/>
      <c r="BE2823" s="1230"/>
      <c r="BF2823" s="1230"/>
      <c r="BG2823" s="1230"/>
      <c r="BH2823" s="1230"/>
      <c r="BI2823" s="1230"/>
      <c r="BJ2823" s="1230"/>
      <c r="BK2823" s="1230"/>
      <c r="BL2823" s="1230"/>
      <c r="BM2823" s="1230"/>
      <c r="BN2823" s="1230"/>
      <c r="BO2823" s="1230"/>
      <c r="BP2823" s="1230"/>
      <c r="BQ2823" s="1230"/>
      <c r="BR2823" s="1230"/>
      <c r="BS2823" s="1230"/>
      <c r="BT2823" s="1230"/>
      <c r="BU2823" s="1230"/>
      <c r="BV2823" s="1230"/>
      <c r="BW2823" s="1230"/>
      <c r="BX2823" s="1230"/>
      <c r="BY2823" s="1230"/>
    </row>
    <row r="2824" spans="36:77" s="1227" customFormat="1" ht="12.75">
      <c r="AJ2824" s="1228"/>
      <c r="AK2824" s="1228"/>
      <c r="AL2824" s="1228"/>
      <c r="AM2824" s="1228"/>
      <c r="AN2824" s="1228"/>
      <c r="AO2824" s="1228"/>
      <c r="AP2824" s="1228"/>
      <c r="AQ2824" s="1228"/>
      <c r="AR2824" s="1229"/>
      <c r="AS2824" s="1229"/>
      <c r="AT2824" s="1229"/>
      <c r="AU2824" s="1229"/>
      <c r="AV2824" s="1229"/>
      <c r="AW2824" s="1229"/>
      <c r="AX2824" s="1229"/>
      <c r="AY2824" s="1229"/>
      <c r="AZ2824" s="1229"/>
      <c r="BA2824" s="1229"/>
      <c r="BB2824" s="1229"/>
      <c r="BC2824" s="1229"/>
      <c r="BD2824" s="1229"/>
      <c r="BE2824" s="1230"/>
      <c r="BF2824" s="1230"/>
      <c r="BG2824" s="1230"/>
      <c r="BH2824" s="1230"/>
      <c r="BI2824" s="1230"/>
      <c r="BJ2824" s="1230"/>
      <c r="BK2824" s="1230"/>
      <c r="BL2824" s="1230"/>
      <c r="BM2824" s="1230"/>
      <c r="BN2824" s="1230"/>
      <c r="BO2824" s="1230"/>
      <c r="BP2824" s="1230"/>
      <c r="BQ2824" s="1230"/>
      <c r="BR2824" s="1230"/>
      <c r="BS2824" s="1230"/>
      <c r="BT2824" s="1230"/>
      <c r="BU2824" s="1230"/>
      <c r="BV2824" s="1230"/>
      <c r="BW2824" s="1230"/>
      <c r="BX2824" s="1230"/>
      <c r="BY2824" s="1230"/>
    </row>
    <row r="2825" spans="36:77" s="1227" customFormat="1" ht="12.75">
      <c r="AJ2825" s="1228"/>
      <c r="AK2825" s="1228"/>
      <c r="AL2825" s="1228"/>
      <c r="AM2825" s="1228"/>
      <c r="AN2825" s="1228"/>
      <c r="AO2825" s="1228"/>
      <c r="AP2825" s="1228"/>
      <c r="AQ2825" s="1228"/>
      <c r="AR2825" s="1229"/>
      <c r="AS2825" s="1229"/>
      <c r="AT2825" s="1229"/>
      <c r="AU2825" s="1229"/>
      <c r="AV2825" s="1229"/>
      <c r="AW2825" s="1229"/>
      <c r="AX2825" s="1229"/>
      <c r="AY2825" s="1229"/>
      <c r="AZ2825" s="1229"/>
      <c r="BA2825" s="1229"/>
      <c r="BB2825" s="1229"/>
      <c r="BC2825" s="1229"/>
      <c r="BD2825" s="1229"/>
      <c r="BE2825" s="1230"/>
      <c r="BF2825" s="1230"/>
      <c r="BG2825" s="1230"/>
      <c r="BH2825" s="1230"/>
      <c r="BI2825" s="1230"/>
      <c r="BJ2825" s="1230"/>
      <c r="BK2825" s="1230"/>
      <c r="BL2825" s="1230"/>
      <c r="BM2825" s="1230"/>
      <c r="BN2825" s="1230"/>
      <c r="BO2825" s="1230"/>
      <c r="BP2825" s="1230"/>
      <c r="BQ2825" s="1230"/>
      <c r="BR2825" s="1230"/>
      <c r="BS2825" s="1230"/>
      <c r="BT2825" s="1230"/>
      <c r="BU2825" s="1230"/>
      <c r="BV2825" s="1230"/>
      <c r="BW2825" s="1230"/>
      <c r="BX2825" s="1230"/>
      <c r="BY2825" s="1230"/>
    </row>
    <row r="2826" spans="36:77" s="1227" customFormat="1" ht="12.75">
      <c r="AJ2826" s="1228"/>
      <c r="AK2826" s="1228"/>
      <c r="AL2826" s="1228"/>
      <c r="AM2826" s="1228"/>
      <c r="AN2826" s="1228"/>
      <c r="AO2826" s="1228"/>
      <c r="AP2826" s="1228"/>
      <c r="AQ2826" s="1228"/>
      <c r="AR2826" s="1229"/>
      <c r="AS2826" s="1229"/>
      <c r="AT2826" s="1229"/>
      <c r="AU2826" s="1229"/>
      <c r="AV2826" s="1229"/>
      <c r="AW2826" s="1229"/>
      <c r="AX2826" s="1229"/>
      <c r="AY2826" s="1229"/>
      <c r="AZ2826" s="1229"/>
      <c r="BA2826" s="1229"/>
      <c r="BB2826" s="1229"/>
      <c r="BC2826" s="1229"/>
      <c r="BD2826" s="1229"/>
      <c r="BE2826" s="1230"/>
      <c r="BF2826" s="1230"/>
      <c r="BG2826" s="1230"/>
      <c r="BH2826" s="1230"/>
      <c r="BI2826" s="1230"/>
      <c r="BJ2826" s="1230"/>
      <c r="BK2826" s="1230"/>
      <c r="BL2826" s="1230"/>
      <c r="BM2826" s="1230"/>
      <c r="BN2826" s="1230"/>
      <c r="BO2826" s="1230"/>
      <c r="BP2826" s="1230"/>
      <c r="BQ2826" s="1230"/>
      <c r="BR2826" s="1230"/>
      <c r="BS2826" s="1230"/>
      <c r="BT2826" s="1230"/>
      <c r="BU2826" s="1230"/>
      <c r="BV2826" s="1230"/>
      <c r="BW2826" s="1230"/>
      <c r="BX2826" s="1230"/>
      <c r="BY2826" s="1230"/>
    </row>
    <row r="2827" spans="36:77" s="1227" customFormat="1" ht="12.75">
      <c r="AJ2827" s="1228"/>
      <c r="AK2827" s="1228"/>
      <c r="AL2827" s="1228"/>
      <c r="AM2827" s="1228"/>
      <c r="AN2827" s="1228"/>
      <c r="AO2827" s="1228"/>
      <c r="AP2827" s="1228"/>
      <c r="AQ2827" s="1228"/>
      <c r="AR2827" s="1229"/>
      <c r="AS2827" s="1229"/>
      <c r="AT2827" s="1229"/>
      <c r="AU2827" s="1229"/>
      <c r="AV2827" s="1229"/>
      <c r="AW2827" s="1229"/>
      <c r="AX2827" s="1229"/>
      <c r="AY2827" s="1229"/>
      <c r="AZ2827" s="1229"/>
      <c r="BA2827" s="1229"/>
      <c r="BB2827" s="1229"/>
      <c r="BC2827" s="1229"/>
      <c r="BD2827" s="1229"/>
      <c r="BE2827" s="1230"/>
      <c r="BF2827" s="1230"/>
      <c r="BG2827" s="1230"/>
      <c r="BH2827" s="1230"/>
      <c r="BI2827" s="1230"/>
      <c r="BJ2827" s="1230"/>
      <c r="BK2827" s="1230"/>
      <c r="BL2827" s="1230"/>
      <c r="BM2827" s="1230"/>
      <c r="BN2827" s="1230"/>
      <c r="BO2827" s="1230"/>
      <c r="BP2827" s="1230"/>
      <c r="BQ2827" s="1230"/>
      <c r="BR2827" s="1230"/>
      <c r="BS2827" s="1230"/>
      <c r="BT2827" s="1230"/>
      <c r="BU2827" s="1230"/>
      <c r="BV2827" s="1230"/>
      <c r="BW2827" s="1230"/>
      <c r="BX2827" s="1230"/>
      <c r="BY2827" s="1230"/>
    </row>
    <row r="2828" spans="36:77" s="1227" customFormat="1" ht="12.75">
      <c r="AJ2828" s="1228"/>
      <c r="AK2828" s="1228"/>
      <c r="AL2828" s="1228"/>
      <c r="AM2828" s="1228"/>
      <c r="AN2828" s="1228"/>
      <c r="AO2828" s="1228"/>
      <c r="AP2828" s="1228"/>
      <c r="AQ2828" s="1228"/>
      <c r="AR2828" s="1229"/>
      <c r="AS2828" s="1229"/>
      <c r="AT2828" s="1229"/>
      <c r="AU2828" s="1229"/>
      <c r="AV2828" s="1229"/>
      <c r="AW2828" s="1229"/>
      <c r="AX2828" s="1229"/>
      <c r="AY2828" s="1229"/>
      <c r="AZ2828" s="1229"/>
      <c r="BA2828" s="1229"/>
      <c r="BB2828" s="1229"/>
      <c r="BC2828" s="1229"/>
      <c r="BD2828" s="1229"/>
      <c r="BE2828" s="1230"/>
      <c r="BF2828" s="1230"/>
      <c r="BG2828" s="1230"/>
      <c r="BH2828" s="1230"/>
      <c r="BI2828" s="1230"/>
      <c r="BJ2828" s="1230"/>
      <c r="BK2828" s="1230"/>
      <c r="BL2828" s="1230"/>
      <c r="BM2828" s="1230"/>
      <c r="BN2828" s="1230"/>
      <c r="BO2828" s="1230"/>
      <c r="BP2828" s="1230"/>
      <c r="BQ2828" s="1230"/>
      <c r="BR2828" s="1230"/>
      <c r="BS2828" s="1230"/>
      <c r="BT2828" s="1230"/>
      <c r="BU2828" s="1230"/>
      <c r="BV2828" s="1230"/>
      <c r="BW2828" s="1230"/>
      <c r="BX2828" s="1230"/>
      <c r="BY2828" s="1230"/>
    </row>
    <row r="2829" spans="36:77" s="1227" customFormat="1" ht="12.75">
      <c r="AJ2829" s="1228"/>
      <c r="AK2829" s="1228"/>
      <c r="AL2829" s="1228"/>
      <c r="AM2829" s="1228"/>
      <c r="AN2829" s="1228"/>
      <c r="AO2829" s="1228"/>
      <c r="AP2829" s="1228"/>
      <c r="AQ2829" s="1228"/>
      <c r="AR2829" s="1229"/>
      <c r="AS2829" s="1229"/>
      <c r="AT2829" s="1229"/>
      <c r="AU2829" s="1229"/>
      <c r="AV2829" s="1229"/>
      <c r="AW2829" s="1229"/>
      <c r="AX2829" s="1229"/>
      <c r="AY2829" s="1229"/>
      <c r="AZ2829" s="1229"/>
      <c r="BA2829" s="1229"/>
      <c r="BB2829" s="1229"/>
      <c r="BC2829" s="1229"/>
      <c r="BD2829" s="1229"/>
      <c r="BE2829" s="1230"/>
      <c r="BF2829" s="1230"/>
      <c r="BG2829" s="1230"/>
      <c r="BH2829" s="1230"/>
      <c r="BI2829" s="1230"/>
      <c r="BJ2829" s="1230"/>
      <c r="BK2829" s="1230"/>
      <c r="BL2829" s="1230"/>
      <c r="BM2829" s="1230"/>
      <c r="BN2829" s="1230"/>
      <c r="BO2829" s="1230"/>
      <c r="BP2829" s="1230"/>
      <c r="BQ2829" s="1230"/>
      <c r="BR2829" s="1230"/>
      <c r="BS2829" s="1230"/>
      <c r="BT2829" s="1230"/>
      <c r="BU2829" s="1230"/>
      <c r="BV2829" s="1230"/>
      <c r="BW2829" s="1230"/>
      <c r="BX2829" s="1230"/>
      <c r="BY2829" s="1230"/>
    </row>
    <row r="2830" spans="36:77" s="1227" customFormat="1" ht="12.75">
      <c r="AJ2830" s="1228"/>
      <c r="AK2830" s="1228"/>
      <c r="AL2830" s="1228"/>
      <c r="AM2830" s="1228"/>
      <c r="AN2830" s="1228"/>
      <c r="AO2830" s="1228"/>
      <c r="AP2830" s="1228"/>
      <c r="AQ2830" s="1228"/>
      <c r="AR2830" s="1229"/>
      <c r="AS2830" s="1229"/>
      <c r="AT2830" s="1229"/>
      <c r="AU2830" s="1229"/>
      <c r="AV2830" s="1229"/>
      <c r="AW2830" s="1229"/>
      <c r="AX2830" s="1229"/>
      <c r="AY2830" s="1229"/>
      <c r="AZ2830" s="1229"/>
      <c r="BA2830" s="1229"/>
      <c r="BB2830" s="1229"/>
      <c r="BC2830" s="1229"/>
      <c r="BD2830" s="1229"/>
      <c r="BE2830" s="1230"/>
      <c r="BF2830" s="1230"/>
      <c r="BG2830" s="1230"/>
      <c r="BH2830" s="1230"/>
      <c r="BI2830" s="1230"/>
      <c r="BJ2830" s="1230"/>
      <c r="BK2830" s="1230"/>
      <c r="BL2830" s="1230"/>
      <c r="BM2830" s="1230"/>
      <c r="BN2830" s="1230"/>
      <c r="BO2830" s="1230"/>
      <c r="BP2830" s="1230"/>
      <c r="BQ2830" s="1230"/>
      <c r="BR2830" s="1230"/>
      <c r="BS2830" s="1230"/>
      <c r="BT2830" s="1230"/>
      <c r="BU2830" s="1230"/>
      <c r="BV2830" s="1230"/>
      <c r="BW2830" s="1230"/>
      <c r="BX2830" s="1230"/>
      <c r="BY2830" s="1230"/>
    </row>
    <row r="2831" spans="36:77" s="1227" customFormat="1" ht="12.75">
      <c r="AJ2831" s="1228"/>
      <c r="AK2831" s="1228"/>
      <c r="AL2831" s="1228"/>
      <c r="AM2831" s="1228"/>
      <c r="AN2831" s="1228"/>
      <c r="AO2831" s="1228"/>
      <c r="AP2831" s="1228"/>
      <c r="AQ2831" s="1228"/>
      <c r="AR2831" s="1229"/>
      <c r="AS2831" s="1229"/>
      <c r="AT2831" s="1229"/>
      <c r="AU2831" s="1229"/>
      <c r="AV2831" s="1229"/>
      <c r="AW2831" s="1229"/>
      <c r="AX2831" s="1229"/>
      <c r="AY2831" s="1229"/>
      <c r="AZ2831" s="1229"/>
      <c r="BA2831" s="1229"/>
      <c r="BB2831" s="1229"/>
      <c r="BC2831" s="1229"/>
      <c r="BD2831" s="1229"/>
      <c r="BE2831" s="1230"/>
      <c r="BF2831" s="1230"/>
      <c r="BG2831" s="1230"/>
      <c r="BH2831" s="1230"/>
      <c r="BI2831" s="1230"/>
      <c r="BJ2831" s="1230"/>
      <c r="BK2831" s="1230"/>
      <c r="BL2831" s="1230"/>
      <c r="BM2831" s="1230"/>
      <c r="BN2831" s="1230"/>
      <c r="BO2831" s="1230"/>
      <c r="BP2831" s="1230"/>
      <c r="BQ2831" s="1230"/>
      <c r="BR2831" s="1230"/>
      <c r="BS2831" s="1230"/>
      <c r="BT2831" s="1230"/>
      <c r="BU2831" s="1230"/>
      <c r="BV2831" s="1230"/>
      <c r="BW2831" s="1230"/>
      <c r="BX2831" s="1230"/>
      <c r="BY2831" s="1230"/>
    </row>
    <row r="2832" spans="36:77" s="1227" customFormat="1" ht="12.75">
      <c r="AJ2832" s="1228"/>
      <c r="AK2832" s="1228"/>
      <c r="AL2832" s="1228"/>
      <c r="AM2832" s="1228"/>
      <c r="AN2832" s="1228"/>
      <c r="AO2832" s="1228"/>
      <c r="AP2832" s="1228"/>
      <c r="AQ2832" s="1228"/>
      <c r="AR2832" s="1229"/>
      <c r="AS2832" s="1229"/>
      <c r="AT2832" s="1229"/>
      <c r="AU2832" s="1229"/>
      <c r="AV2832" s="1229"/>
      <c r="AW2832" s="1229"/>
      <c r="AX2832" s="1229"/>
      <c r="AY2832" s="1229"/>
      <c r="AZ2832" s="1229"/>
      <c r="BA2832" s="1229"/>
      <c r="BB2832" s="1229"/>
      <c r="BC2832" s="1229"/>
      <c r="BD2832" s="1229"/>
      <c r="BE2832" s="1230"/>
      <c r="BF2832" s="1230"/>
      <c r="BG2832" s="1230"/>
      <c r="BH2832" s="1230"/>
      <c r="BI2832" s="1230"/>
      <c r="BJ2832" s="1230"/>
      <c r="BK2832" s="1230"/>
      <c r="BL2832" s="1230"/>
      <c r="BM2832" s="1230"/>
      <c r="BN2832" s="1230"/>
      <c r="BO2832" s="1230"/>
      <c r="BP2832" s="1230"/>
      <c r="BQ2832" s="1230"/>
      <c r="BR2832" s="1230"/>
      <c r="BS2832" s="1230"/>
      <c r="BT2832" s="1230"/>
      <c r="BU2832" s="1230"/>
      <c r="BV2832" s="1230"/>
      <c r="BW2832" s="1230"/>
      <c r="BX2832" s="1230"/>
      <c r="BY2832" s="1230"/>
    </row>
    <row r="2833" spans="36:77" s="1227" customFormat="1" ht="12.75">
      <c r="AJ2833" s="1228"/>
      <c r="AK2833" s="1228"/>
      <c r="AL2833" s="1228"/>
      <c r="AM2833" s="1228"/>
      <c r="AN2833" s="1228"/>
      <c r="AO2833" s="1228"/>
      <c r="AP2833" s="1228"/>
      <c r="AQ2833" s="1228"/>
      <c r="AR2833" s="1229"/>
      <c r="AS2833" s="1229"/>
      <c r="AT2833" s="1229"/>
      <c r="AU2833" s="1229"/>
      <c r="AV2833" s="1229"/>
      <c r="AW2833" s="1229"/>
      <c r="AX2833" s="1229"/>
      <c r="AY2833" s="1229"/>
      <c r="AZ2833" s="1229"/>
      <c r="BA2833" s="1229"/>
      <c r="BB2833" s="1229"/>
      <c r="BC2833" s="1229"/>
      <c r="BD2833" s="1229"/>
      <c r="BE2833" s="1230"/>
      <c r="BF2833" s="1230"/>
      <c r="BG2833" s="1230"/>
      <c r="BH2833" s="1230"/>
      <c r="BI2833" s="1230"/>
      <c r="BJ2833" s="1230"/>
      <c r="BK2833" s="1230"/>
      <c r="BL2833" s="1230"/>
      <c r="BM2833" s="1230"/>
      <c r="BN2833" s="1230"/>
      <c r="BO2833" s="1230"/>
      <c r="BP2833" s="1230"/>
      <c r="BQ2833" s="1230"/>
      <c r="BR2833" s="1230"/>
      <c r="BS2833" s="1230"/>
      <c r="BT2833" s="1230"/>
      <c r="BU2833" s="1230"/>
      <c r="BV2833" s="1230"/>
      <c r="BW2833" s="1230"/>
      <c r="BX2833" s="1230"/>
      <c r="BY2833" s="1230"/>
    </row>
    <row r="2834" spans="36:77" s="1227" customFormat="1" ht="12.75">
      <c r="AJ2834" s="1228"/>
      <c r="AK2834" s="1228"/>
      <c r="AL2834" s="1228"/>
      <c r="AM2834" s="1228"/>
      <c r="AN2834" s="1228"/>
      <c r="AO2834" s="1228"/>
      <c r="AP2834" s="1228"/>
      <c r="AQ2834" s="1228"/>
      <c r="AR2834" s="1229"/>
      <c r="AS2834" s="1229"/>
      <c r="AT2834" s="1229"/>
      <c r="AU2834" s="1229"/>
      <c r="AV2834" s="1229"/>
      <c r="AW2834" s="1229"/>
      <c r="AX2834" s="1229"/>
      <c r="AY2834" s="1229"/>
      <c r="AZ2834" s="1229"/>
      <c r="BA2834" s="1229"/>
      <c r="BB2834" s="1229"/>
      <c r="BC2834" s="1229"/>
      <c r="BD2834" s="1229"/>
      <c r="BE2834" s="1230"/>
      <c r="BF2834" s="1230"/>
      <c r="BG2834" s="1230"/>
      <c r="BH2834" s="1230"/>
      <c r="BI2834" s="1230"/>
      <c r="BJ2834" s="1230"/>
      <c r="BK2834" s="1230"/>
      <c r="BL2834" s="1230"/>
      <c r="BM2834" s="1230"/>
      <c r="BN2834" s="1230"/>
      <c r="BO2834" s="1230"/>
      <c r="BP2834" s="1230"/>
      <c r="BQ2834" s="1230"/>
      <c r="BR2834" s="1230"/>
      <c r="BS2834" s="1230"/>
      <c r="BT2834" s="1230"/>
      <c r="BU2834" s="1230"/>
      <c r="BV2834" s="1230"/>
      <c r="BW2834" s="1230"/>
      <c r="BX2834" s="1230"/>
      <c r="BY2834" s="1230"/>
    </row>
    <row r="2835" spans="36:77" s="1227" customFormat="1" ht="12.75">
      <c r="AJ2835" s="1228"/>
      <c r="AK2835" s="1228"/>
      <c r="AL2835" s="1228"/>
      <c r="AM2835" s="1228"/>
      <c r="AN2835" s="1228"/>
      <c r="AO2835" s="1228"/>
      <c r="AP2835" s="1228"/>
      <c r="AQ2835" s="1228"/>
      <c r="AR2835" s="1229"/>
      <c r="AS2835" s="1229"/>
      <c r="AT2835" s="1229"/>
      <c r="AU2835" s="1229"/>
      <c r="AV2835" s="1229"/>
      <c r="AW2835" s="1229"/>
      <c r="AX2835" s="1229"/>
      <c r="AY2835" s="1229"/>
      <c r="AZ2835" s="1229"/>
      <c r="BA2835" s="1229"/>
      <c r="BB2835" s="1229"/>
      <c r="BC2835" s="1229"/>
      <c r="BD2835" s="1229"/>
      <c r="BE2835" s="1230"/>
      <c r="BF2835" s="1230"/>
      <c r="BG2835" s="1230"/>
      <c r="BH2835" s="1230"/>
      <c r="BI2835" s="1230"/>
      <c r="BJ2835" s="1230"/>
      <c r="BK2835" s="1230"/>
      <c r="BL2835" s="1230"/>
      <c r="BM2835" s="1230"/>
      <c r="BN2835" s="1230"/>
      <c r="BO2835" s="1230"/>
      <c r="BP2835" s="1230"/>
      <c r="BQ2835" s="1230"/>
      <c r="BR2835" s="1230"/>
      <c r="BS2835" s="1230"/>
      <c r="BT2835" s="1230"/>
      <c r="BU2835" s="1230"/>
      <c r="BV2835" s="1230"/>
      <c r="BW2835" s="1230"/>
      <c r="BX2835" s="1230"/>
      <c r="BY2835" s="1230"/>
    </row>
    <row r="2836" spans="36:77" s="1227" customFormat="1" ht="12.75">
      <c r="AJ2836" s="1228"/>
      <c r="AK2836" s="1228"/>
      <c r="AL2836" s="1228"/>
      <c r="AM2836" s="1228"/>
      <c r="AN2836" s="1228"/>
      <c r="AO2836" s="1228"/>
      <c r="AP2836" s="1228"/>
      <c r="AQ2836" s="1228"/>
      <c r="AR2836" s="1229"/>
      <c r="AS2836" s="1229"/>
      <c r="AT2836" s="1229"/>
      <c r="AU2836" s="1229"/>
      <c r="AV2836" s="1229"/>
      <c r="AW2836" s="1229"/>
      <c r="AX2836" s="1229"/>
      <c r="AY2836" s="1229"/>
      <c r="AZ2836" s="1229"/>
      <c r="BA2836" s="1229"/>
      <c r="BB2836" s="1229"/>
      <c r="BC2836" s="1229"/>
      <c r="BD2836" s="1229"/>
      <c r="BE2836" s="1230"/>
      <c r="BF2836" s="1230"/>
      <c r="BG2836" s="1230"/>
      <c r="BH2836" s="1230"/>
      <c r="BI2836" s="1230"/>
      <c r="BJ2836" s="1230"/>
      <c r="BK2836" s="1230"/>
      <c r="BL2836" s="1230"/>
      <c r="BM2836" s="1230"/>
      <c r="BN2836" s="1230"/>
      <c r="BO2836" s="1230"/>
      <c r="BP2836" s="1230"/>
      <c r="BQ2836" s="1230"/>
      <c r="BR2836" s="1230"/>
      <c r="BS2836" s="1230"/>
      <c r="BT2836" s="1230"/>
      <c r="BU2836" s="1230"/>
      <c r="BV2836" s="1230"/>
      <c r="BW2836" s="1230"/>
      <c r="BX2836" s="1230"/>
      <c r="BY2836" s="1230"/>
    </row>
    <row r="2837" spans="36:77" s="1227" customFormat="1" ht="12.75">
      <c r="AJ2837" s="1228"/>
      <c r="AK2837" s="1228"/>
      <c r="AL2837" s="1228"/>
      <c r="AM2837" s="1228"/>
      <c r="AN2837" s="1228"/>
      <c r="AO2837" s="1228"/>
      <c r="AP2837" s="1228"/>
      <c r="AQ2837" s="1228"/>
      <c r="AR2837" s="1229"/>
      <c r="AS2837" s="1229"/>
      <c r="AT2837" s="1229"/>
      <c r="AU2837" s="1229"/>
      <c r="AV2837" s="1229"/>
      <c r="AW2837" s="1229"/>
      <c r="AX2837" s="1229"/>
      <c r="AY2837" s="1229"/>
      <c r="AZ2837" s="1229"/>
      <c r="BA2837" s="1229"/>
      <c r="BB2837" s="1229"/>
      <c r="BC2837" s="1229"/>
      <c r="BD2837" s="1229"/>
      <c r="BE2837" s="1230"/>
      <c r="BF2837" s="1230"/>
      <c r="BG2837" s="1230"/>
      <c r="BH2837" s="1230"/>
      <c r="BI2837" s="1230"/>
      <c r="BJ2837" s="1230"/>
      <c r="BK2837" s="1230"/>
      <c r="BL2837" s="1230"/>
      <c r="BM2837" s="1230"/>
      <c r="BN2837" s="1230"/>
      <c r="BO2837" s="1230"/>
      <c r="BP2837" s="1230"/>
      <c r="BQ2837" s="1230"/>
      <c r="BR2837" s="1230"/>
      <c r="BS2837" s="1230"/>
      <c r="BT2837" s="1230"/>
      <c r="BU2837" s="1230"/>
      <c r="BV2837" s="1230"/>
      <c r="BW2837" s="1230"/>
      <c r="BX2837" s="1230"/>
      <c r="BY2837" s="1230"/>
    </row>
    <row r="2838" spans="36:77" s="1227" customFormat="1" ht="12.75">
      <c r="AJ2838" s="1228"/>
      <c r="AK2838" s="1228"/>
      <c r="AL2838" s="1228"/>
      <c r="AM2838" s="1228"/>
      <c r="AN2838" s="1228"/>
      <c r="AO2838" s="1228"/>
      <c r="AP2838" s="1228"/>
      <c r="AQ2838" s="1228"/>
      <c r="AR2838" s="1229"/>
      <c r="AS2838" s="1229"/>
      <c r="AT2838" s="1229"/>
      <c r="AU2838" s="1229"/>
      <c r="AV2838" s="1229"/>
      <c r="AW2838" s="1229"/>
      <c r="AX2838" s="1229"/>
      <c r="AY2838" s="1229"/>
      <c r="AZ2838" s="1229"/>
      <c r="BA2838" s="1229"/>
      <c r="BB2838" s="1229"/>
      <c r="BC2838" s="1229"/>
      <c r="BD2838" s="1229"/>
      <c r="BE2838" s="1230"/>
      <c r="BF2838" s="1230"/>
      <c r="BG2838" s="1230"/>
      <c r="BH2838" s="1230"/>
      <c r="BI2838" s="1230"/>
      <c r="BJ2838" s="1230"/>
      <c r="BK2838" s="1230"/>
      <c r="BL2838" s="1230"/>
      <c r="BM2838" s="1230"/>
      <c r="BN2838" s="1230"/>
      <c r="BO2838" s="1230"/>
      <c r="BP2838" s="1230"/>
      <c r="BQ2838" s="1230"/>
      <c r="BR2838" s="1230"/>
      <c r="BS2838" s="1230"/>
      <c r="BT2838" s="1230"/>
      <c r="BU2838" s="1230"/>
      <c r="BV2838" s="1230"/>
      <c r="BW2838" s="1230"/>
      <c r="BX2838" s="1230"/>
      <c r="BY2838" s="1230"/>
    </row>
    <row r="2839" spans="36:77" s="1227" customFormat="1" ht="12.75">
      <c r="AJ2839" s="1228"/>
      <c r="AK2839" s="1228"/>
      <c r="AL2839" s="1228"/>
      <c r="AM2839" s="1228"/>
      <c r="AN2839" s="1228"/>
      <c r="AO2839" s="1228"/>
      <c r="AP2839" s="1228"/>
      <c r="AQ2839" s="1228"/>
      <c r="AR2839" s="1229"/>
      <c r="AS2839" s="1229"/>
      <c r="AT2839" s="1229"/>
      <c r="AU2839" s="1229"/>
      <c r="AV2839" s="1229"/>
      <c r="AW2839" s="1229"/>
      <c r="AX2839" s="1229"/>
      <c r="AY2839" s="1229"/>
      <c r="AZ2839" s="1229"/>
      <c r="BA2839" s="1229"/>
      <c r="BB2839" s="1229"/>
      <c r="BC2839" s="1229"/>
      <c r="BD2839" s="1229"/>
      <c r="BE2839" s="1230"/>
      <c r="BF2839" s="1230"/>
      <c r="BG2839" s="1230"/>
      <c r="BH2839" s="1230"/>
      <c r="BI2839" s="1230"/>
      <c r="BJ2839" s="1230"/>
      <c r="BK2839" s="1230"/>
      <c r="BL2839" s="1230"/>
      <c r="BM2839" s="1230"/>
      <c r="BN2839" s="1230"/>
      <c r="BO2839" s="1230"/>
      <c r="BP2839" s="1230"/>
      <c r="BQ2839" s="1230"/>
      <c r="BR2839" s="1230"/>
      <c r="BS2839" s="1230"/>
      <c r="BT2839" s="1230"/>
      <c r="BU2839" s="1230"/>
      <c r="BV2839" s="1230"/>
      <c r="BW2839" s="1230"/>
      <c r="BX2839" s="1230"/>
      <c r="BY2839" s="1230"/>
    </row>
    <row r="2840" spans="36:77" s="1227" customFormat="1" ht="12.75">
      <c r="AJ2840" s="1228"/>
      <c r="AK2840" s="1228"/>
      <c r="AL2840" s="1228"/>
      <c r="AM2840" s="1228"/>
      <c r="AN2840" s="1228"/>
      <c r="AO2840" s="1228"/>
      <c r="AP2840" s="1228"/>
      <c r="AQ2840" s="1228"/>
      <c r="AR2840" s="1229"/>
      <c r="AS2840" s="1229"/>
      <c r="AT2840" s="1229"/>
      <c r="AU2840" s="1229"/>
      <c r="AV2840" s="1229"/>
      <c r="AW2840" s="1229"/>
      <c r="AX2840" s="1229"/>
      <c r="AY2840" s="1229"/>
      <c r="AZ2840" s="1229"/>
      <c r="BA2840" s="1229"/>
      <c r="BB2840" s="1229"/>
      <c r="BC2840" s="1229"/>
      <c r="BD2840" s="1229"/>
      <c r="BE2840" s="1230"/>
      <c r="BF2840" s="1230"/>
      <c r="BG2840" s="1230"/>
      <c r="BH2840" s="1230"/>
      <c r="BI2840" s="1230"/>
      <c r="BJ2840" s="1230"/>
      <c r="BK2840" s="1230"/>
      <c r="BL2840" s="1230"/>
      <c r="BM2840" s="1230"/>
      <c r="BN2840" s="1230"/>
      <c r="BO2840" s="1230"/>
      <c r="BP2840" s="1230"/>
      <c r="BQ2840" s="1230"/>
      <c r="BR2840" s="1230"/>
      <c r="BS2840" s="1230"/>
      <c r="BT2840" s="1230"/>
      <c r="BU2840" s="1230"/>
      <c r="BV2840" s="1230"/>
      <c r="BW2840" s="1230"/>
      <c r="BX2840" s="1230"/>
      <c r="BY2840" s="1230"/>
    </row>
    <row r="2841" spans="36:77" s="1227" customFormat="1" ht="12.75">
      <c r="AJ2841" s="1228"/>
      <c r="AK2841" s="1228"/>
      <c r="AL2841" s="1228"/>
      <c r="AM2841" s="1228"/>
      <c r="AN2841" s="1228"/>
      <c r="AO2841" s="1228"/>
      <c r="AP2841" s="1228"/>
      <c r="AQ2841" s="1228"/>
      <c r="AR2841" s="1229"/>
      <c r="AS2841" s="1229"/>
      <c r="AT2841" s="1229"/>
      <c r="AU2841" s="1229"/>
      <c r="AV2841" s="1229"/>
      <c r="AW2841" s="1229"/>
      <c r="AX2841" s="1229"/>
      <c r="AY2841" s="1229"/>
      <c r="AZ2841" s="1229"/>
      <c r="BA2841" s="1229"/>
      <c r="BB2841" s="1229"/>
      <c r="BC2841" s="1229"/>
      <c r="BD2841" s="1229"/>
      <c r="BE2841" s="1230"/>
      <c r="BF2841" s="1230"/>
      <c r="BG2841" s="1230"/>
      <c r="BH2841" s="1230"/>
      <c r="BI2841" s="1230"/>
      <c r="BJ2841" s="1230"/>
      <c r="BK2841" s="1230"/>
      <c r="BL2841" s="1230"/>
      <c r="BM2841" s="1230"/>
      <c r="BN2841" s="1230"/>
      <c r="BO2841" s="1230"/>
      <c r="BP2841" s="1230"/>
      <c r="BQ2841" s="1230"/>
      <c r="BR2841" s="1230"/>
      <c r="BS2841" s="1230"/>
      <c r="BT2841" s="1230"/>
      <c r="BU2841" s="1230"/>
      <c r="BV2841" s="1230"/>
      <c r="BW2841" s="1230"/>
      <c r="BX2841" s="1230"/>
      <c r="BY2841" s="1230"/>
    </row>
    <row r="2842" spans="36:77" s="1227" customFormat="1" ht="12.75">
      <c r="AJ2842" s="1228"/>
      <c r="AK2842" s="1228"/>
      <c r="AL2842" s="1228"/>
      <c r="AM2842" s="1228"/>
      <c r="AN2842" s="1228"/>
      <c r="AO2842" s="1228"/>
      <c r="AP2842" s="1228"/>
      <c r="AQ2842" s="1228"/>
      <c r="AR2842" s="1229"/>
      <c r="AS2842" s="1229"/>
      <c r="AT2842" s="1229"/>
      <c r="AU2842" s="1229"/>
      <c r="AV2842" s="1229"/>
      <c r="AW2842" s="1229"/>
      <c r="AX2842" s="1229"/>
      <c r="AY2842" s="1229"/>
      <c r="AZ2842" s="1229"/>
      <c r="BA2842" s="1229"/>
      <c r="BB2842" s="1229"/>
      <c r="BC2842" s="1229"/>
      <c r="BD2842" s="1229"/>
      <c r="BE2842" s="1230"/>
      <c r="BF2842" s="1230"/>
      <c r="BG2842" s="1230"/>
      <c r="BH2842" s="1230"/>
      <c r="BI2842" s="1230"/>
      <c r="BJ2842" s="1230"/>
      <c r="BK2842" s="1230"/>
      <c r="BL2842" s="1230"/>
      <c r="BM2842" s="1230"/>
      <c r="BN2842" s="1230"/>
      <c r="BO2842" s="1230"/>
      <c r="BP2842" s="1230"/>
      <c r="BQ2842" s="1230"/>
      <c r="BR2842" s="1230"/>
      <c r="BS2842" s="1230"/>
      <c r="BT2842" s="1230"/>
      <c r="BU2842" s="1230"/>
      <c r="BV2842" s="1230"/>
      <c r="BW2842" s="1230"/>
      <c r="BX2842" s="1230"/>
      <c r="BY2842" s="1230"/>
    </row>
    <row r="2843" spans="36:77" s="1227" customFormat="1" ht="12.75">
      <c r="AJ2843" s="1228"/>
      <c r="AK2843" s="1228"/>
      <c r="AL2843" s="1228"/>
      <c r="AM2843" s="1228"/>
      <c r="AN2843" s="1228"/>
      <c r="AO2843" s="1228"/>
      <c r="AP2843" s="1228"/>
      <c r="AQ2843" s="1228"/>
      <c r="AR2843" s="1229"/>
      <c r="AS2843" s="1229"/>
      <c r="AT2843" s="1229"/>
      <c r="AU2843" s="1229"/>
      <c r="AV2843" s="1229"/>
      <c r="AW2843" s="1229"/>
      <c r="AX2843" s="1229"/>
      <c r="AY2843" s="1229"/>
      <c r="AZ2843" s="1229"/>
      <c r="BA2843" s="1229"/>
      <c r="BB2843" s="1229"/>
      <c r="BC2843" s="1229"/>
      <c r="BD2843" s="1229"/>
      <c r="BE2843" s="1230"/>
      <c r="BF2843" s="1230"/>
      <c r="BG2843" s="1230"/>
      <c r="BH2843" s="1230"/>
      <c r="BI2843" s="1230"/>
      <c r="BJ2843" s="1230"/>
      <c r="BK2843" s="1230"/>
      <c r="BL2843" s="1230"/>
      <c r="BM2843" s="1230"/>
      <c r="BN2843" s="1230"/>
      <c r="BO2843" s="1230"/>
      <c r="BP2843" s="1230"/>
      <c r="BQ2843" s="1230"/>
      <c r="BR2843" s="1230"/>
      <c r="BS2843" s="1230"/>
      <c r="BT2843" s="1230"/>
      <c r="BU2843" s="1230"/>
      <c r="BV2843" s="1230"/>
      <c r="BW2843" s="1230"/>
      <c r="BX2843" s="1230"/>
      <c r="BY2843" s="1230"/>
    </row>
    <row r="2844" spans="36:77" s="1227" customFormat="1" ht="12.75">
      <c r="AJ2844" s="1228"/>
      <c r="AK2844" s="1228"/>
      <c r="AL2844" s="1228"/>
      <c r="AM2844" s="1228"/>
      <c r="AN2844" s="1228"/>
      <c r="AO2844" s="1228"/>
      <c r="AP2844" s="1228"/>
      <c r="AQ2844" s="1228"/>
      <c r="AR2844" s="1229"/>
      <c r="AS2844" s="1229"/>
      <c r="AT2844" s="1229"/>
      <c r="AU2844" s="1229"/>
      <c r="AV2844" s="1229"/>
      <c r="AW2844" s="1229"/>
      <c r="AX2844" s="1229"/>
      <c r="AY2844" s="1229"/>
      <c r="AZ2844" s="1229"/>
      <c r="BA2844" s="1229"/>
      <c r="BB2844" s="1229"/>
      <c r="BC2844" s="1229"/>
      <c r="BD2844" s="1229"/>
      <c r="BE2844" s="1230"/>
      <c r="BF2844" s="1230"/>
      <c r="BG2844" s="1230"/>
      <c r="BH2844" s="1230"/>
      <c r="BI2844" s="1230"/>
      <c r="BJ2844" s="1230"/>
      <c r="BK2844" s="1230"/>
      <c r="BL2844" s="1230"/>
      <c r="BM2844" s="1230"/>
      <c r="BN2844" s="1230"/>
      <c r="BO2844" s="1230"/>
      <c r="BP2844" s="1230"/>
      <c r="BQ2844" s="1230"/>
      <c r="BR2844" s="1230"/>
      <c r="BS2844" s="1230"/>
      <c r="BT2844" s="1230"/>
      <c r="BU2844" s="1230"/>
      <c r="BV2844" s="1230"/>
      <c r="BW2844" s="1230"/>
      <c r="BX2844" s="1230"/>
      <c r="BY2844" s="1230"/>
    </row>
    <row r="2845" spans="36:77" s="1227" customFormat="1" ht="12.75">
      <c r="AJ2845" s="1228"/>
      <c r="AK2845" s="1228"/>
      <c r="AL2845" s="1228"/>
      <c r="AM2845" s="1228"/>
      <c r="AN2845" s="1228"/>
      <c r="AO2845" s="1228"/>
      <c r="AP2845" s="1228"/>
      <c r="AQ2845" s="1228"/>
      <c r="AR2845" s="1229"/>
      <c r="AS2845" s="1229"/>
      <c r="AT2845" s="1229"/>
      <c r="AU2845" s="1229"/>
      <c r="AV2845" s="1229"/>
      <c r="AW2845" s="1229"/>
      <c r="AX2845" s="1229"/>
      <c r="AY2845" s="1229"/>
      <c r="AZ2845" s="1229"/>
      <c r="BA2845" s="1229"/>
      <c r="BB2845" s="1229"/>
      <c r="BC2845" s="1229"/>
      <c r="BD2845" s="1229"/>
      <c r="BE2845" s="1230"/>
      <c r="BF2845" s="1230"/>
      <c r="BG2845" s="1230"/>
      <c r="BH2845" s="1230"/>
      <c r="BI2845" s="1230"/>
      <c r="BJ2845" s="1230"/>
      <c r="BK2845" s="1230"/>
      <c r="BL2845" s="1230"/>
      <c r="BM2845" s="1230"/>
      <c r="BN2845" s="1230"/>
      <c r="BO2845" s="1230"/>
      <c r="BP2845" s="1230"/>
      <c r="BQ2845" s="1230"/>
      <c r="BR2845" s="1230"/>
      <c r="BS2845" s="1230"/>
      <c r="BT2845" s="1230"/>
      <c r="BU2845" s="1230"/>
      <c r="BV2845" s="1230"/>
      <c r="BW2845" s="1230"/>
      <c r="BX2845" s="1230"/>
      <c r="BY2845" s="1230"/>
    </row>
    <row r="2846" spans="36:77" s="1227" customFormat="1" ht="12.75">
      <c r="AJ2846" s="1228"/>
      <c r="AK2846" s="1228"/>
      <c r="AL2846" s="1228"/>
      <c r="AM2846" s="1228"/>
      <c r="AN2846" s="1228"/>
      <c r="AO2846" s="1228"/>
      <c r="AP2846" s="1228"/>
      <c r="AQ2846" s="1228"/>
      <c r="AR2846" s="1229"/>
      <c r="AS2846" s="1229"/>
      <c r="AT2846" s="1229"/>
      <c r="AU2846" s="1229"/>
      <c r="AV2846" s="1229"/>
      <c r="AW2846" s="1229"/>
      <c r="AX2846" s="1229"/>
      <c r="AY2846" s="1229"/>
      <c r="AZ2846" s="1229"/>
      <c r="BA2846" s="1229"/>
      <c r="BB2846" s="1229"/>
      <c r="BC2846" s="1229"/>
      <c r="BD2846" s="1229"/>
      <c r="BE2846" s="1230"/>
      <c r="BF2846" s="1230"/>
      <c r="BG2846" s="1230"/>
      <c r="BH2846" s="1230"/>
      <c r="BI2846" s="1230"/>
      <c r="BJ2846" s="1230"/>
      <c r="BK2846" s="1230"/>
      <c r="BL2846" s="1230"/>
      <c r="BM2846" s="1230"/>
      <c r="BN2846" s="1230"/>
      <c r="BO2846" s="1230"/>
      <c r="BP2846" s="1230"/>
      <c r="BQ2846" s="1230"/>
      <c r="BR2846" s="1230"/>
      <c r="BS2846" s="1230"/>
      <c r="BT2846" s="1230"/>
      <c r="BU2846" s="1230"/>
      <c r="BV2846" s="1230"/>
      <c r="BW2846" s="1230"/>
      <c r="BX2846" s="1230"/>
      <c r="BY2846" s="1230"/>
    </row>
    <row r="2847" spans="36:77" s="1227" customFormat="1" ht="12.75">
      <c r="AJ2847" s="1228"/>
      <c r="AK2847" s="1228"/>
      <c r="AL2847" s="1228"/>
      <c r="AM2847" s="1228"/>
      <c r="AN2847" s="1228"/>
      <c r="AO2847" s="1228"/>
      <c r="AP2847" s="1228"/>
      <c r="AQ2847" s="1228"/>
      <c r="AR2847" s="1229"/>
      <c r="AS2847" s="1229"/>
      <c r="AT2847" s="1229"/>
      <c r="AU2847" s="1229"/>
      <c r="AV2847" s="1229"/>
      <c r="AW2847" s="1229"/>
      <c r="AX2847" s="1229"/>
      <c r="AY2847" s="1229"/>
      <c r="AZ2847" s="1229"/>
      <c r="BA2847" s="1229"/>
      <c r="BB2847" s="1229"/>
      <c r="BC2847" s="1229"/>
      <c r="BD2847" s="1229"/>
      <c r="BE2847" s="1230"/>
      <c r="BF2847" s="1230"/>
      <c r="BG2847" s="1230"/>
      <c r="BH2847" s="1230"/>
      <c r="BI2847" s="1230"/>
      <c r="BJ2847" s="1230"/>
      <c r="BK2847" s="1230"/>
      <c r="BL2847" s="1230"/>
      <c r="BM2847" s="1230"/>
      <c r="BN2847" s="1230"/>
      <c r="BO2847" s="1230"/>
      <c r="BP2847" s="1230"/>
      <c r="BQ2847" s="1230"/>
      <c r="BR2847" s="1230"/>
      <c r="BS2847" s="1230"/>
      <c r="BT2847" s="1230"/>
      <c r="BU2847" s="1230"/>
      <c r="BV2847" s="1230"/>
      <c r="BW2847" s="1230"/>
      <c r="BX2847" s="1230"/>
      <c r="BY2847" s="1230"/>
    </row>
    <row r="2848" spans="36:77" s="1227" customFormat="1" ht="12.75">
      <c r="AJ2848" s="1228"/>
      <c r="AK2848" s="1228"/>
      <c r="AL2848" s="1228"/>
      <c r="AM2848" s="1228"/>
      <c r="AN2848" s="1228"/>
      <c r="AO2848" s="1228"/>
      <c r="AP2848" s="1228"/>
      <c r="AQ2848" s="1228"/>
      <c r="AR2848" s="1229"/>
      <c r="AS2848" s="1229"/>
      <c r="AT2848" s="1229"/>
      <c r="AU2848" s="1229"/>
      <c r="AV2848" s="1229"/>
      <c r="AW2848" s="1229"/>
      <c r="AX2848" s="1229"/>
      <c r="AY2848" s="1229"/>
      <c r="AZ2848" s="1229"/>
      <c r="BA2848" s="1229"/>
      <c r="BB2848" s="1229"/>
      <c r="BC2848" s="1229"/>
      <c r="BD2848" s="1229"/>
      <c r="BE2848" s="1230"/>
      <c r="BF2848" s="1230"/>
      <c r="BG2848" s="1230"/>
      <c r="BH2848" s="1230"/>
      <c r="BI2848" s="1230"/>
      <c r="BJ2848" s="1230"/>
      <c r="BK2848" s="1230"/>
      <c r="BL2848" s="1230"/>
      <c r="BM2848" s="1230"/>
      <c r="BN2848" s="1230"/>
      <c r="BO2848" s="1230"/>
      <c r="BP2848" s="1230"/>
      <c r="BQ2848" s="1230"/>
      <c r="BR2848" s="1230"/>
      <c r="BS2848" s="1230"/>
      <c r="BT2848" s="1230"/>
      <c r="BU2848" s="1230"/>
      <c r="BV2848" s="1230"/>
      <c r="BW2848" s="1230"/>
      <c r="BX2848" s="1230"/>
      <c r="BY2848" s="1230"/>
    </row>
    <row r="2849" spans="36:77" s="1227" customFormat="1" ht="12.75">
      <c r="AJ2849" s="1228"/>
      <c r="AK2849" s="1228"/>
      <c r="AL2849" s="1228"/>
      <c r="AM2849" s="1228"/>
      <c r="AN2849" s="1228"/>
      <c r="AO2849" s="1228"/>
      <c r="AP2849" s="1228"/>
      <c r="AQ2849" s="1228"/>
      <c r="AR2849" s="1229"/>
      <c r="AS2849" s="1229"/>
      <c r="AT2849" s="1229"/>
      <c r="AU2849" s="1229"/>
      <c r="AV2849" s="1229"/>
      <c r="AW2849" s="1229"/>
      <c r="AX2849" s="1229"/>
      <c r="AY2849" s="1229"/>
      <c r="AZ2849" s="1229"/>
      <c r="BA2849" s="1229"/>
      <c r="BB2849" s="1229"/>
      <c r="BC2849" s="1229"/>
      <c r="BD2849" s="1229"/>
      <c r="BE2849" s="1230"/>
      <c r="BF2849" s="1230"/>
      <c r="BG2849" s="1230"/>
      <c r="BH2849" s="1230"/>
      <c r="BI2849" s="1230"/>
      <c r="BJ2849" s="1230"/>
      <c r="BK2849" s="1230"/>
      <c r="BL2849" s="1230"/>
      <c r="BM2849" s="1230"/>
      <c r="BN2849" s="1230"/>
      <c r="BO2849" s="1230"/>
      <c r="BP2849" s="1230"/>
      <c r="BQ2849" s="1230"/>
      <c r="BR2849" s="1230"/>
      <c r="BS2849" s="1230"/>
      <c r="BT2849" s="1230"/>
      <c r="BU2849" s="1230"/>
      <c r="BV2849" s="1230"/>
      <c r="BW2849" s="1230"/>
      <c r="BX2849" s="1230"/>
      <c r="BY2849" s="1230"/>
    </row>
    <row r="2850" spans="36:77" s="1227" customFormat="1" ht="12.75">
      <c r="AJ2850" s="1228"/>
      <c r="AK2850" s="1228"/>
      <c r="AL2850" s="1228"/>
      <c r="AM2850" s="1228"/>
      <c r="AN2850" s="1228"/>
      <c r="AO2850" s="1228"/>
      <c r="AP2850" s="1228"/>
      <c r="AQ2850" s="1228"/>
      <c r="AR2850" s="1229"/>
      <c r="AS2850" s="1229"/>
      <c r="AT2850" s="1229"/>
      <c r="AU2850" s="1229"/>
      <c r="AV2850" s="1229"/>
      <c r="AW2850" s="1229"/>
      <c r="AX2850" s="1229"/>
      <c r="AY2850" s="1229"/>
      <c r="AZ2850" s="1229"/>
      <c r="BA2850" s="1229"/>
      <c r="BB2850" s="1229"/>
      <c r="BC2850" s="1229"/>
      <c r="BD2850" s="1229"/>
      <c r="BE2850" s="1230"/>
      <c r="BF2850" s="1230"/>
      <c r="BG2850" s="1230"/>
      <c r="BH2850" s="1230"/>
      <c r="BI2850" s="1230"/>
      <c r="BJ2850" s="1230"/>
      <c r="BK2850" s="1230"/>
      <c r="BL2850" s="1230"/>
      <c r="BM2850" s="1230"/>
      <c r="BN2850" s="1230"/>
      <c r="BO2850" s="1230"/>
      <c r="BP2850" s="1230"/>
      <c r="BQ2850" s="1230"/>
      <c r="BR2850" s="1230"/>
      <c r="BS2850" s="1230"/>
      <c r="BT2850" s="1230"/>
      <c r="BU2850" s="1230"/>
      <c r="BV2850" s="1230"/>
      <c r="BW2850" s="1230"/>
      <c r="BX2850" s="1230"/>
      <c r="BY2850" s="1230"/>
    </row>
    <row r="2851" spans="36:77" s="1227" customFormat="1" ht="12.75">
      <c r="AJ2851" s="1228"/>
      <c r="AK2851" s="1228"/>
      <c r="AL2851" s="1228"/>
      <c r="AM2851" s="1228"/>
      <c r="AN2851" s="1228"/>
      <c r="AO2851" s="1228"/>
      <c r="AP2851" s="1228"/>
      <c r="AQ2851" s="1228"/>
      <c r="AR2851" s="1229"/>
      <c r="AS2851" s="1229"/>
      <c r="AT2851" s="1229"/>
      <c r="AU2851" s="1229"/>
      <c r="AV2851" s="1229"/>
      <c r="AW2851" s="1229"/>
      <c r="AX2851" s="1229"/>
      <c r="AY2851" s="1229"/>
      <c r="AZ2851" s="1229"/>
      <c r="BA2851" s="1229"/>
      <c r="BB2851" s="1229"/>
      <c r="BC2851" s="1229"/>
      <c r="BD2851" s="1229"/>
      <c r="BE2851" s="1230"/>
      <c r="BF2851" s="1230"/>
      <c r="BG2851" s="1230"/>
      <c r="BH2851" s="1230"/>
      <c r="BI2851" s="1230"/>
      <c r="BJ2851" s="1230"/>
      <c r="BK2851" s="1230"/>
      <c r="BL2851" s="1230"/>
      <c r="BM2851" s="1230"/>
      <c r="BN2851" s="1230"/>
      <c r="BO2851" s="1230"/>
      <c r="BP2851" s="1230"/>
      <c r="BQ2851" s="1230"/>
      <c r="BR2851" s="1230"/>
      <c r="BS2851" s="1230"/>
      <c r="BT2851" s="1230"/>
      <c r="BU2851" s="1230"/>
      <c r="BV2851" s="1230"/>
      <c r="BW2851" s="1230"/>
      <c r="BX2851" s="1230"/>
      <c r="BY2851" s="1230"/>
    </row>
    <row r="2852" spans="36:77" s="1227" customFormat="1" ht="12.75">
      <c r="AJ2852" s="1228"/>
      <c r="AK2852" s="1228"/>
      <c r="AL2852" s="1228"/>
      <c r="AM2852" s="1228"/>
      <c r="AN2852" s="1228"/>
      <c r="AO2852" s="1228"/>
      <c r="AP2852" s="1228"/>
      <c r="AQ2852" s="1228"/>
      <c r="AR2852" s="1229"/>
      <c r="AS2852" s="1229"/>
      <c r="AT2852" s="1229"/>
      <c r="AU2852" s="1229"/>
      <c r="AV2852" s="1229"/>
      <c r="AW2852" s="1229"/>
      <c r="AX2852" s="1229"/>
      <c r="AY2852" s="1229"/>
      <c r="AZ2852" s="1229"/>
      <c r="BA2852" s="1229"/>
      <c r="BB2852" s="1229"/>
      <c r="BC2852" s="1229"/>
      <c r="BD2852" s="1229"/>
      <c r="BE2852" s="1230"/>
      <c r="BF2852" s="1230"/>
      <c r="BG2852" s="1230"/>
      <c r="BH2852" s="1230"/>
      <c r="BI2852" s="1230"/>
      <c r="BJ2852" s="1230"/>
      <c r="BK2852" s="1230"/>
      <c r="BL2852" s="1230"/>
      <c r="BM2852" s="1230"/>
      <c r="BN2852" s="1230"/>
      <c r="BO2852" s="1230"/>
      <c r="BP2852" s="1230"/>
      <c r="BQ2852" s="1230"/>
      <c r="BR2852" s="1230"/>
      <c r="BS2852" s="1230"/>
      <c r="BT2852" s="1230"/>
      <c r="BU2852" s="1230"/>
      <c r="BV2852" s="1230"/>
      <c r="BW2852" s="1230"/>
      <c r="BX2852" s="1230"/>
      <c r="BY2852" s="1230"/>
    </row>
    <row r="2853" spans="36:77" s="1227" customFormat="1" ht="12.75">
      <c r="AJ2853" s="1228"/>
      <c r="AK2853" s="1228"/>
      <c r="AL2853" s="1228"/>
      <c r="AM2853" s="1228"/>
      <c r="AN2853" s="1228"/>
      <c r="AO2853" s="1228"/>
      <c r="AP2853" s="1228"/>
      <c r="AQ2853" s="1228"/>
      <c r="AR2853" s="1229"/>
      <c r="AS2853" s="1229"/>
      <c r="AT2853" s="1229"/>
      <c r="AU2853" s="1229"/>
      <c r="AV2853" s="1229"/>
      <c r="AW2853" s="1229"/>
      <c r="AX2853" s="1229"/>
      <c r="AY2853" s="1229"/>
      <c r="AZ2853" s="1229"/>
      <c r="BA2853" s="1229"/>
      <c r="BB2853" s="1229"/>
      <c r="BC2853" s="1229"/>
      <c r="BD2853" s="1229"/>
      <c r="BE2853" s="1230"/>
      <c r="BF2853" s="1230"/>
      <c r="BG2853" s="1230"/>
      <c r="BH2853" s="1230"/>
      <c r="BI2853" s="1230"/>
      <c r="BJ2853" s="1230"/>
      <c r="BK2853" s="1230"/>
      <c r="BL2853" s="1230"/>
      <c r="BM2853" s="1230"/>
      <c r="BN2853" s="1230"/>
      <c r="BO2853" s="1230"/>
      <c r="BP2853" s="1230"/>
      <c r="BQ2853" s="1230"/>
      <c r="BR2853" s="1230"/>
      <c r="BS2853" s="1230"/>
      <c r="BT2853" s="1230"/>
      <c r="BU2853" s="1230"/>
      <c r="BV2853" s="1230"/>
      <c r="BW2853" s="1230"/>
      <c r="BX2853" s="1230"/>
      <c r="BY2853" s="1230"/>
    </row>
    <row r="2854" spans="36:77" s="1227" customFormat="1" ht="12.75">
      <c r="AJ2854" s="1228"/>
      <c r="AK2854" s="1228"/>
      <c r="AL2854" s="1228"/>
      <c r="AM2854" s="1228"/>
      <c r="AN2854" s="1228"/>
      <c r="AO2854" s="1228"/>
      <c r="AP2854" s="1228"/>
      <c r="AQ2854" s="1228"/>
      <c r="AR2854" s="1229"/>
      <c r="AS2854" s="1229"/>
      <c r="AT2854" s="1229"/>
      <c r="AU2854" s="1229"/>
      <c r="AV2854" s="1229"/>
      <c r="AW2854" s="1229"/>
      <c r="AX2854" s="1229"/>
      <c r="AY2854" s="1229"/>
      <c r="AZ2854" s="1229"/>
      <c r="BA2854" s="1229"/>
      <c r="BB2854" s="1229"/>
      <c r="BC2854" s="1229"/>
      <c r="BD2854" s="1229"/>
      <c r="BE2854" s="1230"/>
      <c r="BF2854" s="1230"/>
      <c r="BG2854" s="1230"/>
      <c r="BH2854" s="1230"/>
      <c r="BI2854" s="1230"/>
      <c r="BJ2854" s="1230"/>
      <c r="BK2854" s="1230"/>
      <c r="BL2854" s="1230"/>
      <c r="BM2854" s="1230"/>
      <c r="BN2854" s="1230"/>
      <c r="BO2854" s="1230"/>
      <c r="BP2854" s="1230"/>
      <c r="BQ2854" s="1230"/>
      <c r="BR2854" s="1230"/>
      <c r="BS2854" s="1230"/>
      <c r="BT2854" s="1230"/>
      <c r="BU2854" s="1230"/>
      <c r="BV2854" s="1230"/>
      <c r="BW2854" s="1230"/>
      <c r="BX2854" s="1230"/>
      <c r="BY2854" s="1230"/>
    </row>
    <row r="2855" spans="36:77" s="1227" customFormat="1" ht="12.75">
      <c r="AJ2855" s="1228"/>
      <c r="AK2855" s="1228"/>
      <c r="AL2855" s="1228"/>
      <c r="AM2855" s="1228"/>
      <c r="AN2855" s="1228"/>
      <c r="AO2855" s="1228"/>
      <c r="AP2855" s="1228"/>
      <c r="AQ2855" s="1228"/>
      <c r="AR2855" s="1229"/>
      <c r="AS2855" s="1229"/>
      <c r="AT2855" s="1229"/>
      <c r="AU2855" s="1229"/>
      <c r="AV2855" s="1229"/>
      <c r="AW2855" s="1229"/>
      <c r="AX2855" s="1229"/>
      <c r="AY2855" s="1229"/>
      <c r="AZ2855" s="1229"/>
      <c r="BA2855" s="1229"/>
      <c r="BB2855" s="1229"/>
      <c r="BC2855" s="1229"/>
      <c r="BD2855" s="1229"/>
      <c r="BE2855" s="1230"/>
      <c r="BF2855" s="1230"/>
      <c r="BG2855" s="1230"/>
      <c r="BH2855" s="1230"/>
      <c r="BI2855" s="1230"/>
      <c r="BJ2855" s="1230"/>
      <c r="BK2855" s="1230"/>
      <c r="BL2855" s="1230"/>
      <c r="BM2855" s="1230"/>
      <c r="BN2855" s="1230"/>
      <c r="BO2855" s="1230"/>
      <c r="BP2855" s="1230"/>
      <c r="BQ2855" s="1230"/>
      <c r="BR2855" s="1230"/>
      <c r="BS2855" s="1230"/>
      <c r="BT2855" s="1230"/>
      <c r="BU2855" s="1230"/>
      <c r="BV2855" s="1230"/>
      <c r="BW2855" s="1230"/>
      <c r="BX2855" s="1230"/>
      <c r="BY2855" s="1230"/>
    </row>
    <row r="2856" spans="36:77" s="1227" customFormat="1" ht="12.75">
      <c r="AJ2856" s="1228"/>
      <c r="AK2856" s="1228"/>
      <c r="AL2856" s="1228"/>
      <c r="AM2856" s="1228"/>
      <c r="AN2856" s="1228"/>
      <c r="AO2856" s="1228"/>
      <c r="AP2856" s="1228"/>
      <c r="AQ2856" s="1228"/>
      <c r="AR2856" s="1229"/>
      <c r="AS2856" s="1229"/>
      <c r="AT2856" s="1229"/>
      <c r="AU2856" s="1229"/>
      <c r="AV2856" s="1229"/>
      <c r="AW2856" s="1229"/>
      <c r="AX2856" s="1229"/>
      <c r="AY2856" s="1229"/>
      <c r="AZ2856" s="1229"/>
      <c r="BA2856" s="1229"/>
      <c r="BB2856" s="1229"/>
      <c r="BC2856" s="1229"/>
      <c r="BD2856" s="1229"/>
      <c r="BE2856" s="1230"/>
      <c r="BF2856" s="1230"/>
      <c r="BG2856" s="1230"/>
      <c r="BH2856" s="1230"/>
      <c r="BI2856" s="1230"/>
      <c r="BJ2856" s="1230"/>
      <c r="BK2856" s="1230"/>
      <c r="BL2856" s="1230"/>
      <c r="BM2856" s="1230"/>
      <c r="BN2856" s="1230"/>
      <c r="BO2856" s="1230"/>
      <c r="BP2856" s="1230"/>
      <c r="BQ2856" s="1230"/>
      <c r="BR2856" s="1230"/>
      <c r="BS2856" s="1230"/>
      <c r="BT2856" s="1230"/>
      <c r="BU2856" s="1230"/>
      <c r="BV2856" s="1230"/>
      <c r="BW2856" s="1230"/>
      <c r="BX2856" s="1230"/>
      <c r="BY2856" s="1230"/>
    </row>
    <row r="2857" spans="36:77" s="1227" customFormat="1" ht="12.75">
      <c r="AJ2857" s="1228"/>
      <c r="AK2857" s="1228"/>
      <c r="AL2857" s="1228"/>
      <c r="AM2857" s="1228"/>
      <c r="AN2857" s="1228"/>
      <c r="AO2857" s="1228"/>
      <c r="AP2857" s="1228"/>
      <c r="AQ2857" s="1228"/>
      <c r="AR2857" s="1229"/>
      <c r="AS2857" s="1229"/>
      <c r="AT2857" s="1229"/>
      <c r="AU2857" s="1229"/>
      <c r="AV2857" s="1229"/>
      <c r="AW2857" s="1229"/>
      <c r="AX2857" s="1229"/>
      <c r="AY2857" s="1229"/>
      <c r="AZ2857" s="1229"/>
      <c r="BA2857" s="1229"/>
      <c r="BB2857" s="1229"/>
      <c r="BC2857" s="1229"/>
      <c r="BD2857" s="1229"/>
      <c r="BE2857" s="1230"/>
      <c r="BF2857" s="1230"/>
      <c r="BG2857" s="1230"/>
      <c r="BH2857" s="1230"/>
      <c r="BI2857" s="1230"/>
      <c r="BJ2857" s="1230"/>
      <c r="BK2857" s="1230"/>
      <c r="BL2857" s="1230"/>
      <c r="BM2857" s="1230"/>
      <c r="BN2857" s="1230"/>
      <c r="BO2857" s="1230"/>
      <c r="BP2857" s="1230"/>
      <c r="BQ2857" s="1230"/>
      <c r="BR2857" s="1230"/>
      <c r="BS2857" s="1230"/>
      <c r="BT2857" s="1230"/>
      <c r="BU2857" s="1230"/>
      <c r="BV2857" s="1230"/>
      <c r="BW2857" s="1230"/>
      <c r="BX2857" s="1230"/>
      <c r="BY2857" s="1230"/>
    </row>
    <row r="2858" spans="36:77" s="1227" customFormat="1" ht="12.75">
      <c r="AJ2858" s="1228"/>
      <c r="AK2858" s="1228"/>
      <c r="AL2858" s="1228"/>
      <c r="AM2858" s="1228"/>
      <c r="AN2858" s="1228"/>
      <c r="AO2858" s="1228"/>
      <c r="AP2858" s="1228"/>
      <c r="AQ2858" s="1228"/>
      <c r="AR2858" s="1229"/>
      <c r="AS2858" s="1229"/>
      <c r="AT2858" s="1229"/>
      <c r="AU2858" s="1229"/>
      <c r="AV2858" s="1229"/>
      <c r="AW2858" s="1229"/>
      <c r="AX2858" s="1229"/>
      <c r="AY2858" s="1229"/>
      <c r="AZ2858" s="1229"/>
      <c r="BA2858" s="1229"/>
      <c r="BB2858" s="1229"/>
      <c r="BC2858" s="1229"/>
      <c r="BD2858" s="1229"/>
      <c r="BE2858" s="1230"/>
      <c r="BF2858" s="1230"/>
      <c r="BG2858" s="1230"/>
      <c r="BH2858" s="1230"/>
      <c r="BI2858" s="1230"/>
      <c r="BJ2858" s="1230"/>
      <c r="BK2858" s="1230"/>
      <c r="BL2858" s="1230"/>
      <c r="BM2858" s="1230"/>
      <c r="BN2858" s="1230"/>
      <c r="BO2858" s="1230"/>
      <c r="BP2858" s="1230"/>
      <c r="BQ2858" s="1230"/>
      <c r="BR2858" s="1230"/>
      <c r="BS2858" s="1230"/>
      <c r="BT2858" s="1230"/>
      <c r="BU2858" s="1230"/>
      <c r="BV2858" s="1230"/>
      <c r="BW2858" s="1230"/>
      <c r="BX2858" s="1230"/>
      <c r="BY2858" s="1230"/>
    </row>
    <row r="2859" spans="36:77" s="1227" customFormat="1" ht="12.75">
      <c r="AJ2859" s="1228"/>
      <c r="AK2859" s="1228"/>
      <c r="AL2859" s="1228"/>
      <c r="AM2859" s="1228"/>
      <c r="AN2859" s="1228"/>
      <c r="AO2859" s="1228"/>
      <c r="AP2859" s="1228"/>
      <c r="AQ2859" s="1228"/>
      <c r="AR2859" s="1229"/>
      <c r="AS2859" s="1229"/>
      <c r="AT2859" s="1229"/>
      <c r="AU2859" s="1229"/>
      <c r="AV2859" s="1229"/>
      <c r="AW2859" s="1229"/>
      <c r="AX2859" s="1229"/>
      <c r="AY2859" s="1229"/>
      <c r="AZ2859" s="1229"/>
      <c r="BA2859" s="1229"/>
      <c r="BB2859" s="1229"/>
      <c r="BC2859" s="1229"/>
      <c r="BD2859" s="1229"/>
      <c r="BE2859" s="1230"/>
      <c r="BF2859" s="1230"/>
      <c r="BG2859" s="1230"/>
      <c r="BH2859" s="1230"/>
      <c r="BI2859" s="1230"/>
      <c r="BJ2859" s="1230"/>
      <c r="BK2859" s="1230"/>
      <c r="BL2859" s="1230"/>
      <c r="BM2859" s="1230"/>
      <c r="BN2859" s="1230"/>
      <c r="BO2859" s="1230"/>
      <c r="BP2859" s="1230"/>
      <c r="BQ2859" s="1230"/>
      <c r="BR2859" s="1230"/>
      <c r="BS2859" s="1230"/>
      <c r="BT2859" s="1230"/>
      <c r="BU2859" s="1230"/>
      <c r="BV2859" s="1230"/>
      <c r="BW2859" s="1230"/>
      <c r="BX2859" s="1230"/>
      <c r="BY2859" s="1230"/>
    </row>
    <row r="2860" spans="36:77" s="1227" customFormat="1" ht="12.75">
      <c r="AJ2860" s="1228"/>
      <c r="AK2860" s="1228"/>
      <c r="AL2860" s="1228"/>
      <c r="AM2860" s="1228"/>
      <c r="AN2860" s="1228"/>
      <c r="AO2860" s="1228"/>
      <c r="AP2860" s="1228"/>
      <c r="AQ2860" s="1228"/>
      <c r="AR2860" s="1229"/>
      <c r="AS2860" s="1229"/>
      <c r="AT2860" s="1229"/>
      <c r="AU2860" s="1229"/>
      <c r="AV2860" s="1229"/>
      <c r="AW2860" s="1229"/>
      <c r="AX2860" s="1229"/>
      <c r="AY2860" s="1229"/>
      <c r="AZ2860" s="1229"/>
      <c r="BA2860" s="1229"/>
      <c r="BB2860" s="1229"/>
      <c r="BC2860" s="1229"/>
      <c r="BD2860" s="1229"/>
      <c r="BE2860" s="1230"/>
      <c r="BF2860" s="1230"/>
      <c r="BG2860" s="1230"/>
      <c r="BH2860" s="1230"/>
      <c r="BI2860" s="1230"/>
      <c r="BJ2860" s="1230"/>
      <c r="BK2860" s="1230"/>
      <c r="BL2860" s="1230"/>
      <c r="BM2860" s="1230"/>
      <c r="BN2860" s="1230"/>
      <c r="BO2860" s="1230"/>
      <c r="BP2860" s="1230"/>
      <c r="BQ2860" s="1230"/>
      <c r="BR2860" s="1230"/>
      <c r="BS2860" s="1230"/>
      <c r="BT2860" s="1230"/>
      <c r="BU2860" s="1230"/>
      <c r="BV2860" s="1230"/>
      <c r="BW2860" s="1230"/>
      <c r="BX2860" s="1230"/>
      <c r="BY2860" s="1230"/>
    </row>
    <row r="2861" spans="36:77" s="1227" customFormat="1" ht="12.75">
      <c r="AJ2861" s="1228"/>
      <c r="AK2861" s="1228"/>
      <c r="AL2861" s="1228"/>
      <c r="AM2861" s="1228"/>
      <c r="AN2861" s="1228"/>
      <c r="AO2861" s="1228"/>
      <c r="AP2861" s="1228"/>
      <c r="AQ2861" s="1228"/>
      <c r="AR2861" s="1229"/>
      <c r="AS2861" s="1229"/>
      <c r="AT2861" s="1229"/>
      <c r="AU2861" s="1229"/>
      <c r="AV2861" s="1229"/>
      <c r="AW2861" s="1229"/>
      <c r="AX2861" s="1229"/>
      <c r="AY2861" s="1229"/>
      <c r="AZ2861" s="1229"/>
      <c r="BA2861" s="1229"/>
      <c r="BB2861" s="1229"/>
      <c r="BC2861" s="1229"/>
      <c r="BD2861" s="1229"/>
      <c r="BE2861" s="1230"/>
      <c r="BF2861" s="1230"/>
      <c r="BG2861" s="1230"/>
      <c r="BH2861" s="1230"/>
      <c r="BI2861" s="1230"/>
      <c r="BJ2861" s="1230"/>
      <c r="BK2861" s="1230"/>
      <c r="BL2861" s="1230"/>
      <c r="BM2861" s="1230"/>
      <c r="BN2861" s="1230"/>
      <c r="BO2861" s="1230"/>
      <c r="BP2861" s="1230"/>
      <c r="BQ2861" s="1230"/>
      <c r="BR2861" s="1230"/>
      <c r="BS2861" s="1230"/>
      <c r="BT2861" s="1230"/>
      <c r="BU2861" s="1230"/>
      <c r="BV2861" s="1230"/>
      <c r="BW2861" s="1230"/>
      <c r="BX2861" s="1230"/>
      <c r="BY2861" s="1230"/>
    </row>
    <row r="2862" spans="36:77" s="1227" customFormat="1" ht="12.75">
      <c r="AJ2862" s="1228"/>
      <c r="AK2862" s="1228"/>
      <c r="AL2862" s="1228"/>
      <c r="AM2862" s="1228"/>
      <c r="AN2862" s="1228"/>
      <c r="AO2862" s="1228"/>
      <c r="AP2862" s="1228"/>
      <c r="AQ2862" s="1228"/>
      <c r="AR2862" s="1229"/>
      <c r="AS2862" s="1229"/>
      <c r="AT2862" s="1229"/>
      <c r="AU2862" s="1229"/>
      <c r="AV2862" s="1229"/>
      <c r="AW2862" s="1229"/>
      <c r="AX2862" s="1229"/>
      <c r="AY2862" s="1229"/>
      <c r="AZ2862" s="1229"/>
      <c r="BA2862" s="1229"/>
      <c r="BB2862" s="1229"/>
      <c r="BC2862" s="1229"/>
      <c r="BD2862" s="1229"/>
      <c r="BE2862" s="1230"/>
      <c r="BF2862" s="1230"/>
      <c r="BG2862" s="1230"/>
      <c r="BH2862" s="1230"/>
      <c r="BI2862" s="1230"/>
      <c r="BJ2862" s="1230"/>
      <c r="BK2862" s="1230"/>
      <c r="BL2862" s="1230"/>
      <c r="BM2862" s="1230"/>
      <c r="BN2862" s="1230"/>
      <c r="BO2862" s="1230"/>
      <c r="BP2862" s="1230"/>
      <c r="BQ2862" s="1230"/>
      <c r="BR2862" s="1230"/>
      <c r="BS2862" s="1230"/>
      <c r="BT2862" s="1230"/>
      <c r="BU2862" s="1230"/>
      <c r="BV2862" s="1230"/>
      <c r="BW2862" s="1230"/>
      <c r="BX2862" s="1230"/>
      <c r="BY2862" s="1230"/>
    </row>
    <row r="2863" spans="36:77" s="1227" customFormat="1" ht="12.75">
      <c r="AJ2863" s="1228"/>
      <c r="AK2863" s="1228"/>
      <c r="AL2863" s="1228"/>
      <c r="AM2863" s="1228"/>
      <c r="AN2863" s="1228"/>
      <c r="AO2863" s="1228"/>
      <c r="AP2863" s="1228"/>
      <c r="AQ2863" s="1228"/>
      <c r="AR2863" s="1229"/>
      <c r="AS2863" s="1229"/>
      <c r="AT2863" s="1229"/>
      <c r="AU2863" s="1229"/>
      <c r="AV2863" s="1229"/>
      <c r="AW2863" s="1229"/>
      <c r="AX2863" s="1229"/>
      <c r="AY2863" s="1229"/>
      <c r="AZ2863" s="1229"/>
      <c r="BA2863" s="1229"/>
      <c r="BB2863" s="1229"/>
      <c r="BC2863" s="1229"/>
      <c r="BD2863" s="1229"/>
      <c r="BE2863" s="1230"/>
      <c r="BF2863" s="1230"/>
      <c r="BG2863" s="1230"/>
      <c r="BH2863" s="1230"/>
      <c r="BI2863" s="1230"/>
      <c r="BJ2863" s="1230"/>
      <c r="BK2863" s="1230"/>
      <c r="BL2863" s="1230"/>
      <c r="BM2863" s="1230"/>
      <c r="BN2863" s="1230"/>
      <c r="BO2863" s="1230"/>
      <c r="BP2863" s="1230"/>
      <c r="BQ2863" s="1230"/>
      <c r="BR2863" s="1230"/>
      <c r="BS2863" s="1230"/>
      <c r="BT2863" s="1230"/>
      <c r="BU2863" s="1230"/>
      <c r="BV2863" s="1230"/>
      <c r="BW2863" s="1230"/>
      <c r="BX2863" s="1230"/>
      <c r="BY2863" s="1230"/>
    </row>
    <row r="2864" spans="36:77" s="1227" customFormat="1" ht="12.75">
      <c r="AJ2864" s="1228"/>
      <c r="AK2864" s="1228"/>
      <c r="AL2864" s="1228"/>
      <c r="AM2864" s="1228"/>
      <c r="AN2864" s="1228"/>
      <c r="AO2864" s="1228"/>
      <c r="AP2864" s="1228"/>
      <c r="AQ2864" s="1228"/>
      <c r="AR2864" s="1229"/>
      <c r="AS2864" s="1229"/>
      <c r="AT2864" s="1229"/>
      <c r="AU2864" s="1229"/>
      <c r="AV2864" s="1229"/>
      <c r="AW2864" s="1229"/>
      <c r="AX2864" s="1229"/>
      <c r="AY2864" s="1229"/>
      <c r="AZ2864" s="1229"/>
      <c r="BA2864" s="1229"/>
      <c r="BB2864" s="1229"/>
      <c r="BC2864" s="1229"/>
      <c r="BD2864" s="1229"/>
      <c r="BE2864" s="1230"/>
      <c r="BF2864" s="1230"/>
      <c r="BG2864" s="1230"/>
      <c r="BH2864" s="1230"/>
      <c r="BI2864" s="1230"/>
      <c r="BJ2864" s="1230"/>
      <c r="BK2864" s="1230"/>
      <c r="BL2864" s="1230"/>
      <c r="BM2864" s="1230"/>
      <c r="BN2864" s="1230"/>
      <c r="BO2864" s="1230"/>
      <c r="BP2864" s="1230"/>
      <c r="BQ2864" s="1230"/>
      <c r="BR2864" s="1230"/>
      <c r="BS2864" s="1230"/>
      <c r="BT2864" s="1230"/>
      <c r="BU2864" s="1230"/>
      <c r="BV2864" s="1230"/>
      <c r="BW2864" s="1230"/>
      <c r="BX2864" s="1230"/>
      <c r="BY2864" s="1230"/>
    </row>
    <row r="2865" spans="36:77" s="1227" customFormat="1" ht="12.75">
      <c r="AJ2865" s="1228"/>
      <c r="AK2865" s="1228"/>
      <c r="AL2865" s="1228"/>
      <c r="AM2865" s="1228"/>
      <c r="AN2865" s="1228"/>
      <c r="AO2865" s="1228"/>
      <c r="AP2865" s="1228"/>
      <c r="AQ2865" s="1228"/>
      <c r="AR2865" s="1229"/>
      <c r="AS2865" s="1229"/>
      <c r="AT2865" s="1229"/>
      <c r="AU2865" s="1229"/>
      <c r="AV2865" s="1229"/>
      <c r="AW2865" s="1229"/>
      <c r="AX2865" s="1229"/>
      <c r="AY2865" s="1229"/>
      <c r="AZ2865" s="1229"/>
      <c r="BA2865" s="1229"/>
      <c r="BB2865" s="1229"/>
      <c r="BC2865" s="1229"/>
      <c r="BD2865" s="1229"/>
      <c r="BE2865" s="1230"/>
      <c r="BF2865" s="1230"/>
      <c r="BG2865" s="1230"/>
      <c r="BH2865" s="1230"/>
      <c r="BI2865" s="1230"/>
      <c r="BJ2865" s="1230"/>
      <c r="BK2865" s="1230"/>
      <c r="BL2865" s="1230"/>
      <c r="BM2865" s="1230"/>
      <c r="BN2865" s="1230"/>
      <c r="BO2865" s="1230"/>
      <c r="BP2865" s="1230"/>
      <c r="BQ2865" s="1230"/>
      <c r="BR2865" s="1230"/>
      <c r="BS2865" s="1230"/>
      <c r="BT2865" s="1230"/>
      <c r="BU2865" s="1230"/>
      <c r="BV2865" s="1230"/>
      <c r="BW2865" s="1230"/>
      <c r="BX2865" s="1230"/>
      <c r="BY2865" s="1230"/>
    </row>
    <row r="2866" spans="36:77" s="1227" customFormat="1" ht="12.75">
      <c r="AJ2866" s="1228"/>
      <c r="AK2866" s="1228"/>
      <c r="AL2866" s="1228"/>
      <c r="AM2866" s="1228"/>
      <c r="AN2866" s="1228"/>
      <c r="AO2866" s="1228"/>
      <c r="AP2866" s="1228"/>
      <c r="AQ2866" s="1228"/>
      <c r="AR2866" s="1229"/>
      <c r="AS2866" s="1229"/>
      <c r="AT2866" s="1229"/>
      <c r="AU2866" s="1229"/>
      <c r="AV2866" s="1229"/>
      <c r="AW2866" s="1229"/>
      <c r="AX2866" s="1229"/>
      <c r="AY2866" s="1229"/>
      <c r="AZ2866" s="1229"/>
      <c r="BA2866" s="1229"/>
      <c r="BB2866" s="1229"/>
      <c r="BC2866" s="1229"/>
      <c r="BD2866" s="1229"/>
      <c r="BE2866" s="1230"/>
      <c r="BF2866" s="1230"/>
      <c r="BG2866" s="1230"/>
      <c r="BH2866" s="1230"/>
      <c r="BI2866" s="1230"/>
      <c r="BJ2866" s="1230"/>
      <c r="BK2866" s="1230"/>
      <c r="BL2866" s="1230"/>
      <c r="BM2866" s="1230"/>
      <c r="BN2866" s="1230"/>
      <c r="BO2866" s="1230"/>
      <c r="BP2866" s="1230"/>
      <c r="BQ2866" s="1230"/>
      <c r="BR2866" s="1230"/>
      <c r="BS2866" s="1230"/>
      <c r="BT2866" s="1230"/>
      <c r="BU2866" s="1230"/>
      <c r="BV2866" s="1230"/>
      <c r="BW2866" s="1230"/>
      <c r="BX2866" s="1230"/>
      <c r="BY2866" s="1230"/>
    </row>
    <row r="2867" spans="36:77" s="1227" customFormat="1" ht="12.75">
      <c r="AJ2867" s="1228"/>
      <c r="AK2867" s="1228"/>
      <c r="AL2867" s="1228"/>
      <c r="AM2867" s="1228"/>
      <c r="AN2867" s="1228"/>
      <c r="AO2867" s="1228"/>
      <c r="AP2867" s="1228"/>
      <c r="AQ2867" s="1228"/>
      <c r="AR2867" s="1229"/>
      <c r="AS2867" s="1229"/>
      <c r="AT2867" s="1229"/>
      <c r="AU2867" s="1229"/>
      <c r="AV2867" s="1229"/>
      <c r="AW2867" s="1229"/>
      <c r="AX2867" s="1229"/>
      <c r="AY2867" s="1229"/>
      <c r="AZ2867" s="1229"/>
      <c r="BA2867" s="1229"/>
      <c r="BB2867" s="1229"/>
      <c r="BC2867" s="1229"/>
      <c r="BD2867" s="1229"/>
      <c r="BE2867" s="1230"/>
      <c r="BF2867" s="1230"/>
      <c r="BG2867" s="1230"/>
      <c r="BH2867" s="1230"/>
      <c r="BI2867" s="1230"/>
      <c r="BJ2867" s="1230"/>
      <c r="BK2867" s="1230"/>
      <c r="BL2867" s="1230"/>
      <c r="BM2867" s="1230"/>
      <c r="BN2867" s="1230"/>
      <c r="BO2867" s="1230"/>
      <c r="BP2867" s="1230"/>
      <c r="BQ2867" s="1230"/>
      <c r="BR2867" s="1230"/>
      <c r="BS2867" s="1230"/>
      <c r="BT2867" s="1230"/>
      <c r="BU2867" s="1230"/>
      <c r="BV2867" s="1230"/>
      <c r="BW2867" s="1230"/>
      <c r="BX2867" s="1230"/>
      <c r="BY2867" s="1230"/>
    </row>
    <row r="2868" spans="36:77" s="1227" customFormat="1" ht="12.75">
      <c r="AJ2868" s="1228"/>
      <c r="AK2868" s="1228"/>
      <c r="AL2868" s="1228"/>
      <c r="AM2868" s="1228"/>
      <c r="AN2868" s="1228"/>
      <c r="AO2868" s="1228"/>
      <c r="AP2868" s="1228"/>
      <c r="AQ2868" s="1228"/>
      <c r="AR2868" s="1229"/>
      <c r="AS2868" s="1229"/>
      <c r="AT2868" s="1229"/>
      <c r="AU2868" s="1229"/>
      <c r="AV2868" s="1229"/>
      <c r="AW2868" s="1229"/>
      <c r="AX2868" s="1229"/>
      <c r="AY2868" s="1229"/>
      <c r="AZ2868" s="1229"/>
      <c r="BA2868" s="1229"/>
      <c r="BB2868" s="1229"/>
      <c r="BC2868" s="1229"/>
      <c r="BD2868" s="1229"/>
      <c r="BE2868" s="1230"/>
      <c r="BF2868" s="1230"/>
      <c r="BG2868" s="1230"/>
      <c r="BH2868" s="1230"/>
      <c r="BI2868" s="1230"/>
      <c r="BJ2868" s="1230"/>
      <c r="BK2868" s="1230"/>
      <c r="BL2868" s="1230"/>
      <c r="BM2868" s="1230"/>
      <c r="BN2868" s="1230"/>
      <c r="BO2868" s="1230"/>
      <c r="BP2868" s="1230"/>
      <c r="BQ2868" s="1230"/>
      <c r="BR2868" s="1230"/>
      <c r="BS2868" s="1230"/>
      <c r="BT2868" s="1230"/>
      <c r="BU2868" s="1230"/>
      <c r="BV2868" s="1230"/>
      <c r="BW2868" s="1230"/>
      <c r="BX2868" s="1230"/>
      <c r="BY2868" s="1230"/>
    </row>
    <row r="2869" spans="36:77" s="1227" customFormat="1" ht="12.75">
      <c r="AJ2869" s="1228"/>
      <c r="AK2869" s="1228"/>
      <c r="AL2869" s="1228"/>
      <c r="AM2869" s="1228"/>
      <c r="AN2869" s="1228"/>
      <c r="AO2869" s="1228"/>
      <c r="AP2869" s="1228"/>
      <c r="AQ2869" s="1228"/>
      <c r="AR2869" s="1229"/>
      <c r="AS2869" s="1229"/>
      <c r="AT2869" s="1229"/>
      <c r="AU2869" s="1229"/>
      <c r="AV2869" s="1229"/>
      <c r="AW2869" s="1229"/>
      <c r="AX2869" s="1229"/>
      <c r="AY2869" s="1229"/>
      <c r="AZ2869" s="1229"/>
      <c r="BA2869" s="1229"/>
      <c r="BB2869" s="1229"/>
      <c r="BC2869" s="1229"/>
      <c r="BD2869" s="1229"/>
      <c r="BE2869" s="1230"/>
      <c r="BF2869" s="1230"/>
      <c r="BG2869" s="1230"/>
      <c r="BH2869" s="1230"/>
      <c r="BI2869" s="1230"/>
      <c r="BJ2869" s="1230"/>
      <c r="BK2869" s="1230"/>
      <c r="BL2869" s="1230"/>
      <c r="BM2869" s="1230"/>
      <c r="BN2869" s="1230"/>
      <c r="BO2869" s="1230"/>
      <c r="BP2869" s="1230"/>
      <c r="BQ2869" s="1230"/>
      <c r="BR2869" s="1230"/>
      <c r="BS2869" s="1230"/>
      <c r="BT2869" s="1230"/>
      <c r="BU2869" s="1230"/>
      <c r="BV2869" s="1230"/>
      <c r="BW2869" s="1230"/>
      <c r="BX2869" s="1230"/>
      <c r="BY2869" s="1230"/>
    </row>
    <row r="2870" spans="36:77" s="1227" customFormat="1" ht="12.75">
      <c r="AJ2870" s="1228"/>
      <c r="AK2870" s="1228"/>
      <c r="AL2870" s="1228"/>
      <c r="AM2870" s="1228"/>
      <c r="AN2870" s="1228"/>
      <c r="AO2870" s="1228"/>
      <c r="AP2870" s="1228"/>
      <c r="AQ2870" s="1228"/>
      <c r="AR2870" s="1229"/>
      <c r="AS2870" s="1229"/>
      <c r="AT2870" s="1229"/>
      <c r="AU2870" s="1229"/>
      <c r="AV2870" s="1229"/>
      <c r="AW2870" s="1229"/>
      <c r="AX2870" s="1229"/>
      <c r="AY2870" s="1229"/>
      <c r="AZ2870" s="1229"/>
      <c r="BA2870" s="1229"/>
      <c r="BB2870" s="1229"/>
      <c r="BC2870" s="1229"/>
      <c r="BD2870" s="1229"/>
      <c r="BE2870" s="1230"/>
      <c r="BF2870" s="1230"/>
      <c r="BG2870" s="1230"/>
      <c r="BH2870" s="1230"/>
      <c r="BI2870" s="1230"/>
      <c r="BJ2870" s="1230"/>
      <c r="BK2870" s="1230"/>
      <c r="BL2870" s="1230"/>
      <c r="BM2870" s="1230"/>
      <c r="BN2870" s="1230"/>
      <c r="BO2870" s="1230"/>
      <c r="BP2870" s="1230"/>
      <c r="BQ2870" s="1230"/>
      <c r="BR2870" s="1230"/>
      <c r="BS2870" s="1230"/>
      <c r="BT2870" s="1230"/>
      <c r="BU2870" s="1230"/>
      <c r="BV2870" s="1230"/>
      <c r="BW2870" s="1230"/>
      <c r="BX2870" s="1230"/>
      <c r="BY2870" s="1230"/>
    </row>
    <row r="2871" spans="36:77" s="1227" customFormat="1" ht="12.75">
      <c r="AJ2871" s="1228"/>
      <c r="AK2871" s="1228"/>
      <c r="AL2871" s="1228"/>
      <c r="AM2871" s="1228"/>
      <c r="AN2871" s="1228"/>
      <c r="AO2871" s="1228"/>
      <c r="AP2871" s="1228"/>
      <c r="AQ2871" s="1228"/>
      <c r="AR2871" s="1229"/>
      <c r="AS2871" s="1229"/>
      <c r="AT2871" s="1229"/>
      <c r="AU2871" s="1229"/>
      <c r="AV2871" s="1229"/>
      <c r="AW2871" s="1229"/>
      <c r="AX2871" s="1229"/>
      <c r="AY2871" s="1229"/>
      <c r="AZ2871" s="1229"/>
      <c r="BA2871" s="1229"/>
      <c r="BB2871" s="1229"/>
      <c r="BC2871" s="1229"/>
      <c r="BD2871" s="1229"/>
      <c r="BE2871" s="1230"/>
      <c r="BF2871" s="1230"/>
      <c r="BG2871" s="1230"/>
      <c r="BH2871" s="1230"/>
      <c r="BI2871" s="1230"/>
      <c r="BJ2871" s="1230"/>
      <c r="BK2871" s="1230"/>
      <c r="BL2871" s="1230"/>
      <c r="BM2871" s="1230"/>
      <c r="BN2871" s="1230"/>
      <c r="BO2871" s="1230"/>
      <c r="BP2871" s="1230"/>
      <c r="BQ2871" s="1230"/>
      <c r="BR2871" s="1230"/>
      <c r="BS2871" s="1230"/>
      <c r="BT2871" s="1230"/>
      <c r="BU2871" s="1230"/>
      <c r="BV2871" s="1230"/>
      <c r="BW2871" s="1230"/>
      <c r="BX2871" s="1230"/>
      <c r="BY2871" s="1230"/>
    </row>
    <row r="2872" spans="36:77" s="1227" customFormat="1" ht="12.75">
      <c r="AJ2872" s="1228"/>
      <c r="AK2872" s="1228"/>
      <c r="AL2872" s="1228"/>
      <c r="AM2872" s="1228"/>
      <c r="AN2872" s="1228"/>
      <c r="AO2872" s="1228"/>
      <c r="AP2872" s="1228"/>
      <c r="AQ2872" s="1228"/>
      <c r="AR2872" s="1229"/>
      <c r="AS2872" s="1229"/>
      <c r="AT2872" s="1229"/>
      <c r="AU2872" s="1229"/>
      <c r="AV2872" s="1229"/>
      <c r="AW2872" s="1229"/>
      <c r="AX2872" s="1229"/>
      <c r="AY2872" s="1229"/>
      <c r="AZ2872" s="1229"/>
      <c r="BA2872" s="1229"/>
      <c r="BB2872" s="1229"/>
      <c r="BC2872" s="1229"/>
      <c r="BD2872" s="1229"/>
      <c r="BE2872" s="1230"/>
      <c r="BF2872" s="1230"/>
      <c r="BG2872" s="1230"/>
      <c r="BH2872" s="1230"/>
      <c r="BI2872" s="1230"/>
      <c r="BJ2872" s="1230"/>
      <c r="BK2872" s="1230"/>
      <c r="BL2872" s="1230"/>
      <c r="BM2872" s="1230"/>
      <c r="BN2872" s="1230"/>
      <c r="BO2872" s="1230"/>
      <c r="BP2872" s="1230"/>
      <c r="BQ2872" s="1230"/>
      <c r="BR2872" s="1230"/>
      <c r="BS2872" s="1230"/>
      <c r="BT2872" s="1230"/>
      <c r="BU2872" s="1230"/>
      <c r="BV2872" s="1230"/>
      <c r="BW2872" s="1230"/>
      <c r="BX2872" s="1230"/>
      <c r="BY2872" s="1230"/>
    </row>
    <row r="2873" spans="36:77" s="1227" customFormat="1" ht="12.75">
      <c r="AJ2873" s="1228"/>
      <c r="AK2873" s="1228"/>
      <c r="AL2873" s="1228"/>
      <c r="AM2873" s="1228"/>
      <c r="AN2873" s="1228"/>
      <c r="AO2873" s="1228"/>
      <c r="AP2873" s="1228"/>
      <c r="AQ2873" s="1228"/>
      <c r="AR2873" s="1229"/>
      <c r="AS2873" s="1229"/>
      <c r="AT2873" s="1229"/>
      <c r="AU2873" s="1229"/>
      <c r="AV2873" s="1229"/>
      <c r="AW2873" s="1229"/>
      <c r="AX2873" s="1229"/>
      <c r="AY2873" s="1229"/>
      <c r="AZ2873" s="1229"/>
      <c r="BA2873" s="1229"/>
      <c r="BB2873" s="1229"/>
      <c r="BC2873" s="1229"/>
      <c r="BD2873" s="1229"/>
      <c r="BE2873" s="1230"/>
      <c r="BF2873" s="1230"/>
      <c r="BG2873" s="1230"/>
      <c r="BH2873" s="1230"/>
      <c r="BI2873" s="1230"/>
      <c r="BJ2873" s="1230"/>
      <c r="BK2873" s="1230"/>
      <c r="BL2873" s="1230"/>
      <c r="BM2873" s="1230"/>
      <c r="BN2873" s="1230"/>
      <c r="BO2873" s="1230"/>
      <c r="BP2873" s="1230"/>
      <c r="BQ2873" s="1230"/>
      <c r="BR2873" s="1230"/>
      <c r="BS2873" s="1230"/>
      <c r="BT2873" s="1230"/>
      <c r="BU2873" s="1230"/>
      <c r="BV2873" s="1230"/>
      <c r="BW2873" s="1230"/>
      <c r="BX2873" s="1230"/>
      <c r="BY2873" s="1230"/>
    </row>
    <row r="2874" spans="36:77" s="1227" customFormat="1" ht="12.75">
      <c r="AJ2874" s="1228"/>
      <c r="AK2874" s="1228"/>
      <c r="AL2874" s="1228"/>
      <c r="AM2874" s="1228"/>
      <c r="AN2874" s="1228"/>
      <c r="AO2874" s="1228"/>
      <c r="AP2874" s="1228"/>
      <c r="AQ2874" s="1228"/>
      <c r="AR2874" s="1229"/>
      <c r="AS2874" s="1229"/>
      <c r="AT2874" s="1229"/>
      <c r="AU2874" s="1229"/>
      <c r="AV2874" s="1229"/>
      <c r="AW2874" s="1229"/>
      <c r="AX2874" s="1229"/>
      <c r="AY2874" s="1229"/>
      <c r="AZ2874" s="1229"/>
      <c r="BA2874" s="1229"/>
      <c r="BB2874" s="1229"/>
      <c r="BC2874" s="1229"/>
      <c r="BD2874" s="1229"/>
      <c r="BE2874" s="1230"/>
      <c r="BF2874" s="1230"/>
      <c r="BG2874" s="1230"/>
      <c r="BH2874" s="1230"/>
      <c r="BI2874" s="1230"/>
      <c r="BJ2874" s="1230"/>
      <c r="BK2874" s="1230"/>
      <c r="BL2874" s="1230"/>
      <c r="BM2874" s="1230"/>
      <c r="BN2874" s="1230"/>
      <c r="BO2874" s="1230"/>
      <c r="BP2874" s="1230"/>
      <c r="BQ2874" s="1230"/>
      <c r="BR2874" s="1230"/>
      <c r="BS2874" s="1230"/>
      <c r="BT2874" s="1230"/>
      <c r="BU2874" s="1230"/>
      <c r="BV2874" s="1230"/>
      <c r="BW2874" s="1230"/>
      <c r="BX2874" s="1230"/>
      <c r="BY2874" s="1230"/>
    </row>
    <row r="2875" spans="36:77" s="1227" customFormat="1" ht="12.75">
      <c r="AJ2875" s="1228"/>
      <c r="AK2875" s="1228"/>
      <c r="AL2875" s="1228"/>
      <c r="AM2875" s="1228"/>
      <c r="AN2875" s="1228"/>
      <c r="AO2875" s="1228"/>
      <c r="AP2875" s="1228"/>
      <c r="AQ2875" s="1228"/>
      <c r="AR2875" s="1229"/>
      <c r="AS2875" s="1229"/>
      <c r="AT2875" s="1229"/>
      <c r="AU2875" s="1229"/>
      <c r="AV2875" s="1229"/>
      <c r="AW2875" s="1229"/>
      <c r="AX2875" s="1229"/>
      <c r="AY2875" s="1229"/>
      <c r="AZ2875" s="1229"/>
      <c r="BA2875" s="1229"/>
      <c r="BB2875" s="1229"/>
      <c r="BC2875" s="1229"/>
      <c r="BD2875" s="1229"/>
      <c r="BE2875" s="1230"/>
      <c r="BF2875" s="1230"/>
      <c r="BG2875" s="1230"/>
      <c r="BH2875" s="1230"/>
      <c r="BI2875" s="1230"/>
      <c r="BJ2875" s="1230"/>
      <c r="BK2875" s="1230"/>
      <c r="BL2875" s="1230"/>
      <c r="BM2875" s="1230"/>
      <c r="BN2875" s="1230"/>
      <c r="BO2875" s="1230"/>
      <c r="BP2875" s="1230"/>
      <c r="BQ2875" s="1230"/>
      <c r="BR2875" s="1230"/>
      <c r="BS2875" s="1230"/>
      <c r="BT2875" s="1230"/>
      <c r="BU2875" s="1230"/>
      <c r="BV2875" s="1230"/>
      <c r="BW2875" s="1230"/>
      <c r="BX2875" s="1230"/>
      <c r="BY2875" s="1230"/>
    </row>
    <row r="2876" spans="36:77" s="1227" customFormat="1" ht="12.75">
      <c r="AJ2876" s="1228"/>
      <c r="AK2876" s="1228"/>
      <c r="AL2876" s="1228"/>
      <c r="AM2876" s="1228"/>
      <c r="AN2876" s="1228"/>
      <c r="AO2876" s="1228"/>
      <c r="AP2876" s="1228"/>
      <c r="AQ2876" s="1228"/>
      <c r="AR2876" s="1229"/>
      <c r="AS2876" s="1229"/>
      <c r="AT2876" s="1229"/>
      <c r="AU2876" s="1229"/>
      <c r="AV2876" s="1229"/>
      <c r="AW2876" s="1229"/>
      <c r="AX2876" s="1229"/>
      <c r="AY2876" s="1229"/>
      <c r="AZ2876" s="1229"/>
      <c r="BA2876" s="1229"/>
      <c r="BB2876" s="1229"/>
      <c r="BC2876" s="1229"/>
      <c r="BD2876" s="1229"/>
      <c r="BE2876" s="1230"/>
      <c r="BF2876" s="1230"/>
      <c r="BG2876" s="1230"/>
      <c r="BH2876" s="1230"/>
      <c r="BI2876" s="1230"/>
      <c r="BJ2876" s="1230"/>
      <c r="BK2876" s="1230"/>
      <c r="BL2876" s="1230"/>
      <c r="BM2876" s="1230"/>
      <c r="BN2876" s="1230"/>
      <c r="BO2876" s="1230"/>
      <c r="BP2876" s="1230"/>
      <c r="BQ2876" s="1230"/>
      <c r="BR2876" s="1230"/>
      <c r="BS2876" s="1230"/>
      <c r="BT2876" s="1230"/>
      <c r="BU2876" s="1230"/>
      <c r="BV2876" s="1230"/>
      <c r="BW2876" s="1230"/>
      <c r="BX2876" s="1230"/>
      <c r="BY2876" s="1230"/>
    </row>
    <row r="2877" spans="36:77" s="1227" customFormat="1" ht="12.75">
      <c r="AJ2877" s="1228"/>
      <c r="AK2877" s="1228"/>
      <c r="AL2877" s="1228"/>
      <c r="AM2877" s="1228"/>
      <c r="AN2877" s="1228"/>
      <c r="AO2877" s="1228"/>
      <c r="AP2877" s="1228"/>
      <c r="AQ2877" s="1228"/>
      <c r="AR2877" s="1229"/>
      <c r="AS2877" s="1229"/>
      <c r="AT2877" s="1229"/>
      <c r="AU2877" s="1229"/>
      <c r="AV2877" s="1229"/>
      <c r="AW2877" s="1229"/>
      <c r="AX2877" s="1229"/>
      <c r="AY2877" s="1229"/>
      <c r="AZ2877" s="1229"/>
      <c r="BA2877" s="1229"/>
      <c r="BB2877" s="1229"/>
      <c r="BC2877" s="1229"/>
      <c r="BD2877" s="1229"/>
      <c r="BE2877" s="1230"/>
      <c r="BF2877" s="1230"/>
      <c r="BG2877" s="1230"/>
      <c r="BH2877" s="1230"/>
      <c r="BI2877" s="1230"/>
      <c r="BJ2877" s="1230"/>
      <c r="BK2877" s="1230"/>
      <c r="BL2877" s="1230"/>
      <c r="BM2877" s="1230"/>
      <c r="BN2877" s="1230"/>
      <c r="BO2877" s="1230"/>
      <c r="BP2877" s="1230"/>
      <c r="BQ2877" s="1230"/>
      <c r="BR2877" s="1230"/>
      <c r="BS2877" s="1230"/>
      <c r="BT2877" s="1230"/>
      <c r="BU2877" s="1230"/>
      <c r="BV2877" s="1230"/>
      <c r="BW2877" s="1230"/>
      <c r="BX2877" s="1230"/>
      <c r="BY2877" s="1230"/>
    </row>
    <row r="2878" spans="36:77" s="1227" customFormat="1" ht="12.75">
      <c r="AJ2878" s="1228"/>
      <c r="AK2878" s="1228"/>
      <c r="AL2878" s="1228"/>
      <c r="AM2878" s="1228"/>
      <c r="AN2878" s="1228"/>
      <c r="AO2878" s="1228"/>
      <c r="AP2878" s="1228"/>
      <c r="AQ2878" s="1228"/>
      <c r="AR2878" s="1229"/>
      <c r="AS2878" s="1229"/>
      <c r="AT2878" s="1229"/>
      <c r="AU2878" s="1229"/>
      <c r="AV2878" s="1229"/>
      <c r="AW2878" s="1229"/>
      <c r="AX2878" s="1229"/>
      <c r="AY2878" s="1229"/>
      <c r="AZ2878" s="1229"/>
      <c r="BA2878" s="1229"/>
      <c r="BB2878" s="1229"/>
      <c r="BC2878" s="1229"/>
      <c r="BD2878" s="1229"/>
      <c r="BE2878" s="1230"/>
      <c r="BF2878" s="1230"/>
      <c r="BG2878" s="1230"/>
      <c r="BH2878" s="1230"/>
      <c r="BI2878" s="1230"/>
      <c r="BJ2878" s="1230"/>
      <c r="BK2878" s="1230"/>
      <c r="BL2878" s="1230"/>
      <c r="BM2878" s="1230"/>
      <c r="BN2878" s="1230"/>
      <c r="BO2878" s="1230"/>
      <c r="BP2878" s="1230"/>
      <c r="BQ2878" s="1230"/>
      <c r="BR2878" s="1230"/>
      <c r="BS2878" s="1230"/>
      <c r="BT2878" s="1230"/>
      <c r="BU2878" s="1230"/>
      <c r="BV2878" s="1230"/>
      <c r="BW2878" s="1230"/>
      <c r="BX2878" s="1230"/>
      <c r="BY2878" s="1230"/>
    </row>
    <row r="2879" spans="36:77" s="1227" customFormat="1" ht="12.75">
      <c r="AJ2879" s="1228"/>
      <c r="AK2879" s="1228"/>
      <c r="AL2879" s="1228"/>
      <c r="AM2879" s="1228"/>
      <c r="AN2879" s="1228"/>
      <c r="AO2879" s="1228"/>
      <c r="AP2879" s="1228"/>
      <c r="AQ2879" s="1228"/>
      <c r="AR2879" s="1229"/>
      <c r="AS2879" s="1229"/>
      <c r="AT2879" s="1229"/>
      <c r="AU2879" s="1229"/>
      <c r="AV2879" s="1229"/>
      <c r="AW2879" s="1229"/>
      <c r="AX2879" s="1229"/>
      <c r="AY2879" s="1229"/>
      <c r="AZ2879" s="1229"/>
      <c r="BA2879" s="1229"/>
      <c r="BB2879" s="1229"/>
      <c r="BC2879" s="1229"/>
      <c r="BD2879" s="1229"/>
      <c r="BE2879" s="1230"/>
      <c r="BF2879" s="1230"/>
      <c r="BG2879" s="1230"/>
      <c r="BH2879" s="1230"/>
      <c r="BI2879" s="1230"/>
      <c r="BJ2879" s="1230"/>
      <c r="BK2879" s="1230"/>
      <c r="BL2879" s="1230"/>
      <c r="BM2879" s="1230"/>
      <c r="BN2879" s="1230"/>
      <c r="BO2879" s="1230"/>
      <c r="BP2879" s="1230"/>
      <c r="BQ2879" s="1230"/>
      <c r="BR2879" s="1230"/>
      <c r="BS2879" s="1230"/>
      <c r="BT2879" s="1230"/>
      <c r="BU2879" s="1230"/>
      <c r="BV2879" s="1230"/>
      <c r="BW2879" s="1230"/>
      <c r="BX2879" s="1230"/>
      <c r="BY2879" s="1230"/>
    </row>
    <row r="2880" spans="36:77" s="1227" customFormat="1" ht="12.75">
      <c r="AJ2880" s="1228"/>
      <c r="AK2880" s="1228"/>
      <c r="AL2880" s="1228"/>
      <c r="AM2880" s="1228"/>
      <c r="AN2880" s="1228"/>
      <c r="AO2880" s="1228"/>
      <c r="AP2880" s="1228"/>
      <c r="AQ2880" s="1228"/>
      <c r="AR2880" s="1229"/>
      <c r="AS2880" s="1229"/>
      <c r="AT2880" s="1229"/>
      <c r="AU2880" s="1229"/>
      <c r="AV2880" s="1229"/>
      <c r="AW2880" s="1229"/>
      <c r="AX2880" s="1229"/>
      <c r="AY2880" s="1229"/>
      <c r="AZ2880" s="1229"/>
      <c r="BA2880" s="1229"/>
      <c r="BB2880" s="1229"/>
      <c r="BC2880" s="1229"/>
      <c r="BD2880" s="1229"/>
      <c r="BE2880" s="1230"/>
      <c r="BF2880" s="1230"/>
      <c r="BG2880" s="1230"/>
      <c r="BH2880" s="1230"/>
      <c r="BI2880" s="1230"/>
      <c r="BJ2880" s="1230"/>
      <c r="BK2880" s="1230"/>
      <c r="BL2880" s="1230"/>
      <c r="BM2880" s="1230"/>
      <c r="BN2880" s="1230"/>
      <c r="BO2880" s="1230"/>
      <c r="BP2880" s="1230"/>
      <c r="BQ2880" s="1230"/>
      <c r="BR2880" s="1230"/>
      <c r="BS2880" s="1230"/>
      <c r="BT2880" s="1230"/>
      <c r="BU2880" s="1230"/>
      <c r="BV2880" s="1230"/>
      <c r="BW2880" s="1230"/>
      <c r="BX2880" s="1230"/>
      <c r="BY2880" s="1230"/>
    </row>
    <row r="2881" spans="36:77" s="1227" customFormat="1" ht="12.75">
      <c r="AJ2881" s="1228"/>
      <c r="AK2881" s="1228"/>
      <c r="AL2881" s="1228"/>
      <c r="AM2881" s="1228"/>
      <c r="AN2881" s="1228"/>
      <c r="AO2881" s="1228"/>
      <c r="AP2881" s="1228"/>
      <c r="AQ2881" s="1228"/>
      <c r="AR2881" s="1229"/>
      <c r="AS2881" s="1229"/>
      <c r="AT2881" s="1229"/>
      <c r="AU2881" s="1229"/>
      <c r="AV2881" s="1229"/>
      <c r="AW2881" s="1229"/>
      <c r="AX2881" s="1229"/>
      <c r="AY2881" s="1229"/>
      <c r="AZ2881" s="1229"/>
      <c r="BA2881" s="1229"/>
      <c r="BB2881" s="1229"/>
      <c r="BC2881" s="1229"/>
      <c r="BD2881" s="1229"/>
      <c r="BE2881" s="1230"/>
      <c r="BF2881" s="1230"/>
      <c r="BG2881" s="1230"/>
      <c r="BH2881" s="1230"/>
      <c r="BI2881" s="1230"/>
      <c r="BJ2881" s="1230"/>
      <c r="BK2881" s="1230"/>
      <c r="BL2881" s="1230"/>
      <c r="BM2881" s="1230"/>
      <c r="BN2881" s="1230"/>
      <c r="BO2881" s="1230"/>
      <c r="BP2881" s="1230"/>
      <c r="BQ2881" s="1230"/>
      <c r="BR2881" s="1230"/>
      <c r="BS2881" s="1230"/>
      <c r="BT2881" s="1230"/>
      <c r="BU2881" s="1230"/>
      <c r="BV2881" s="1230"/>
      <c r="BW2881" s="1230"/>
      <c r="BX2881" s="1230"/>
      <c r="BY2881" s="1230"/>
    </row>
    <row r="2882" spans="36:77" s="1227" customFormat="1" ht="12.75">
      <c r="AJ2882" s="1228"/>
      <c r="AK2882" s="1228"/>
      <c r="AL2882" s="1228"/>
      <c r="AM2882" s="1228"/>
      <c r="AN2882" s="1228"/>
      <c r="AO2882" s="1228"/>
      <c r="AP2882" s="1228"/>
      <c r="AQ2882" s="1228"/>
      <c r="AR2882" s="1229"/>
      <c r="AS2882" s="1229"/>
      <c r="AT2882" s="1229"/>
      <c r="AU2882" s="1229"/>
      <c r="AV2882" s="1229"/>
      <c r="AW2882" s="1229"/>
      <c r="AX2882" s="1229"/>
      <c r="AY2882" s="1229"/>
      <c r="AZ2882" s="1229"/>
      <c r="BA2882" s="1229"/>
      <c r="BB2882" s="1229"/>
      <c r="BC2882" s="1229"/>
      <c r="BD2882" s="1229"/>
      <c r="BE2882" s="1230"/>
      <c r="BF2882" s="1230"/>
      <c r="BG2882" s="1230"/>
      <c r="BH2882" s="1230"/>
      <c r="BI2882" s="1230"/>
      <c r="BJ2882" s="1230"/>
      <c r="BK2882" s="1230"/>
      <c r="BL2882" s="1230"/>
      <c r="BM2882" s="1230"/>
      <c r="BN2882" s="1230"/>
      <c r="BO2882" s="1230"/>
      <c r="BP2882" s="1230"/>
      <c r="BQ2882" s="1230"/>
      <c r="BR2882" s="1230"/>
      <c r="BS2882" s="1230"/>
      <c r="BT2882" s="1230"/>
      <c r="BU2882" s="1230"/>
      <c r="BV2882" s="1230"/>
      <c r="BW2882" s="1230"/>
      <c r="BX2882" s="1230"/>
      <c r="BY2882" s="1230"/>
    </row>
    <row r="2883" spans="36:77" s="1227" customFormat="1" ht="12.75">
      <c r="AJ2883" s="1228"/>
      <c r="AK2883" s="1228"/>
      <c r="AL2883" s="1228"/>
      <c r="AM2883" s="1228"/>
      <c r="AN2883" s="1228"/>
      <c r="AO2883" s="1228"/>
      <c r="AP2883" s="1228"/>
      <c r="AQ2883" s="1228"/>
      <c r="AR2883" s="1229"/>
      <c r="AS2883" s="1229"/>
      <c r="AT2883" s="1229"/>
      <c r="AU2883" s="1229"/>
      <c r="AV2883" s="1229"/>
      <c r="AW2883" s="1229"/>
      <c r="AX2883" s="1229"/>
      <c r="AY2883" s="1229"/>
      <c r="AZ2883" s="1229"/>
      <c r="BA2883" s="1229"/>
      <c r="BB2883" s="1229"/>
      <c r="BC2883" s="1229"/>
      <c r="BD2883" s="1229"/>
      <c r="BE2883" s="1230"/>
      <c r="BF2883" s="1230"/>
      <c r="BG2883" s="1230"/>
      <c r="BH2883" s="1230"/>
      <c r="BI2883" s="1230"/>
      <c r="BJ2883" s="1230"/>
      <c r="BK2883" s="1230"/>
      <c r="BL2883" s="1230"/>
      <c r="BM2883" s="1230"/>
      <c r="BN2883" s="1230"/>
      <c r="BO2883" s="1230"/>
      <c r="BP2883" s="1230"/>
      <c r="BQ2883" s="1230"/>
      <c r="BR2883" s="1230"/>
      <c r="BS2883" s="1230"/>
      <c r="BT2883" s="1230"/>
      <c r="BU2883" s="1230"/>
      <c r="BV2883" s="1230"/>
      <c r="BW2883" s="1230"/>
      <c r="BX2883" s="1230"/>
      <c r="BY2883" s="1230"/>
    </row>
    <row r="2884" spans="36:77" s="1227" customFormat="1" ht="12.75">
      <c r="AJ2884" s="1228"/>
      <c r="AK2884" s="1228"/>
      <c r="AL2884" s="1228"/>
      <c r="AM2884" s="1228"/>
      <c r="AN2884" s="1228"/>
      <c r="AO2884" s="1228"/>
      <c r="AP2884" s="1228"/>
      <c r="AQ2884" s="1228"/>
      <c r="AR2884" s="1229"/>
      <c r="AS2884" s="1229"/>
      <c r="AT2884" s="1229"/>
      <c r="AU2884" s="1229"/>
      <c r="AV2884" s="1229"/>
      <c r="AW2884" s="1229"/>
      <c r="AX2884" s="1229"/>
      <c r="AY2884" s="1229"/>
      <c r="AZ2884" s="1229"/>
      <c r="BA2884" s="1229"/>
      <c r="BB2884" s="1229"/>
      <c r="BC2884" s="1229"/>
      <c r="BD2884" s="1229"/>
      <c r="BE2884" s="1230"/>
      <c r="BF2884" s="1230"/>
      <c r="BG2884" s="1230"/>
      <c r="BH2884" s="1230"/>
      <c r="BI2884" s="1230"/>
      <c r="BJ2884" s="1230"/>
      <c r="BK2884" s="1230"/>
      <c r="BL2884" s="1230"/>
      <c r="BM2884" s="1230"/>
      <c r="BN2884" s="1230"/>
      <c r="BO2884" s="1230"/>
      <c r="BP2884" s="1230"/>
      <c r="BQ2884" s="1230"/>
      <c r="BR2884" s="1230"/>
      <c r="BS2884" s="1230"/>
      <c r="BT2884" s="1230"/>
      <c r="BU2884" s="1230"/>
      <c r="BV2884" s="1230"/>
      <c r="BW2884" s="1230"/>
      <c r="BX2884" s="1230"/>
      <c r="BY2884" s="1230"/>
    </row>
    <row r="2885" spans="36:77" s="1227" customFormat="1" ht="12.75">
      <c r="AJ2885" s="1228"/>
      <c r="AK2885" s="1228"/>
      <c r="AL2885" s="1228"/>
      <c r="AM2885" s="1228"/>
      <c r="AN2885" s="1228"/>
      <c r="AO2885" s="1228"/>
      <c r="AP2885" s="1228"/>
      <c r="AQ2885" s="1228"/>
      <c r="AR2885" s="1229"/>
      <c r="AS2885" s="1229"/>
      <c r="AT2885" s="1229"/>
      <c r="AU2885" s="1229"/>
      <c r="AV2885" s="1229"/>
      <c r="AW2885" s="1229"/>
      <c r="AX2885" s="1229"/>
      <c r="AY2885" s="1229"/>
      <c r="AZ2885" s="1229"/>
      <c r="BA2885" s="1229"/>
      <c r="BB2885" s="1229"/>
      <c r="BC2885" s="1229"/>
      <c r="BD2885" s="1229"/>
      <c r="BE2885" s="1230"/>
      <c r="BF2885" s="1230"/>
      <c r="BG2885" s="1230"/>
      <c r="BH2885" s="1230"/>
      <c r="BI2885" s="1230"/>
      <c r="BJ2885" s="1230"/>
      <c r="BK2885" s="1230"/>
      <c r="BL2885" s="1230"/>
      <c r="BM2885" s="1230"/>
      <c r="BN2885" s="1230"/>
      <c r="BO2885" s="1230"/>
      <c r="BP2885" s="1230"/>
      <c r="BQ2885" s="1230"/>
      <c r="BR2885" s="1230"/>
      <c r="BS2885" s="1230"/>
      <c r="BT2885" s="1230"/>
      <c r="BU2885" s="1230"/>
      <c r="BV2885" s="1230"/>
      <c r="BW2885" s="1230"/>
      <c r="BX2885" s="1230"/>
      <c r="BY2885" s="1230"/>
    </row>
    <row r="2886" spans="36:77" s="1227" customFormat="1" ht="12.75">
      <c r="AJ2886" s="1228"/>
      <c r="AK2886" s="1228"/>
      <c r="AL2886" s="1228"/>
      <c r="AM2886" s="1228"/>
      <c r="AN2886" s="1228"/>
      <c r="AO2886" s="1228"/>
      <c r="AP2886" s="1228"/>
      <c r="AQ2886" s="1228"/>
      <c r="AR2886" s="1229"/>
      <c r="AS2886" s="1229"/>
      <c r="AT2886" s="1229"/>
      <c r="AU2886" s="1229"/>
      <c r="AV2886" s="1229"/>
      <c r="AW2886" s="1229"/>
      <c r="AX2886" s="1229"/>
      <c r="AY2886" s="1229"/>
      <c r="AZ2886" s="1229"/>
      <c r="BA2886" s="1229"/>
      <c r="BB2886" s="1229"/>
      <c r="BC2886" s="1229"/>
      <c r="BD2886" s="1229"/>
      <c r="BE2886" s="1230"/>
      <c r="BF2886" s="1230"/>
      <c r="BG2886" s="1230"/>
      <c r="BH2886" s="1230"/>
      <c r="BI2886" s="1230"/>
      <c r="BJ2886" s="1230"/>
      <c r="BK2886" s="1230"/>
      <c r="BL2886" s="1230"/>
      <c r="BM2886" s="1230"/>
      <c r="BN2886" s="1230"/>
      <c r="BO2886" s="1230"/>
      <c r="BP2886" s="1230"/>
      <c r="BQ2886" s="1230"/>
      <c r="BR2886" s="1230"/>
      <c r="BS2886" s="1230"/>
      <c r="BT2886" s="1230"/>
      <c r="BU2886" s="1230"/>
      <c r="BV2886" s="1230"/>
      <c r="BW2886" s="1230"/>
      <c r="BX2886" s="1230"/>
      <c r="BY2886" s="1230"/>
    </row>
    <row r="2887" spans="36:77" s="1227" customFormat="1" ht="12.75">
      <c r="AJ2887" s="1228"/>
      <c r="AK2887" s="1228"/>
      <c r="AL2887" s="1228"/>
      <c r="AM2887" s="1228"/>
      <c r="AN2887" s="1228"/>
      <c r="AO2887" s="1228"/>
      <c r="AP2887" s="1228"/>
      <c r="AQ2887" s="1228"/>
      <c r="AR2887" s="1229"/>
      <c r="AS2887" s="1229"/>
      <c r="AT2887" s="1229"/>
      <c r="AU2887" s="1229"/>
      <c r="AV2887" s="1229"/>
      <c r="AW2887" s="1229"/>
      <c r="AX2887" s="1229"/>
      <c r="AY2887" s="1229"/>
      <c r="AZ2887" s="1229"/>
      <c r="BA2887" s="1229"/>
      <c r="BB2887" s="1229"/>
      <c r="BC2887" s="1229"/>
      <c r="BD2887" s="1229"/>
      <c r="BE2887" s="1230"/>
      <c r="BF2887" s="1230"/>
      <c r="BG2887" s="1230"/>
      <c r="BH2887" s="1230"/>
      <c r="BI2887" s="1230"/>
      <c r="BJ2887" s="1230"/>
      <c r="BK2887" s="1230"/>
      <c r="BL2887" s="1230"/>
      <c r="BM2887" s="1230"/>
      <c r="BN2887" s="1230"/>
      <c r="BO2887" s="1230"/>
      <c r="BP2887" s="1230"/>
      <c r="BQ2887" s="1230"/>
      <c r="BR2887" s="1230"/>
      <c r="BS2887" s="1230"/>
      <c r="BT2887" s="1230"/>
      <c r="BU2887" s="1230"/>
      <c r="BV2887" s="1230"/>
      <c r="BW2887" s="1230"/>
      <c r="BX2887" s="1230"/>
      <c r="BY2887" s="1230"/>
    </row>
    <row r="2888" spans="36:77" s="1227" customFormat="1" ht="12.75">
      <c r="AJ2888" s="1228"/>
      <c r="AK2888" s="1228"/>
      <c r="AL2888" s="1228"/>
      <c r="AM2888" s="1228"/>
      <c r="AN2888" s="1228"/>
      <c r="AO2888" s="1228"/>
      <c r="AP2888" s="1228"/>
      <c r="AQ2888" s="1228"/>
      <c r="AR2888" s="1229"/>
      <c r="AS2888" s="1229"/>
      <c r="AT2888" s="1229"/>
      <c r="AU2888" s="1229"/>
      <c r="AV2888" s="1229"/>
      <c r="AW2888" s="1229"/>
      <c r="AX2888" s="1229"/>
      <c r="AY2888" s="1229"/>
      <c r="AZ2888" s="1229"/>
      <c r="BA2888" s="1229"/>
      <c r="BB2888" s="1229"/>
      <c r="BC2888" s="1229"/>
      <c r="BD2888" s="1229"/>
      <c r="BE2888" s="1230"/>
      <c r="BF2888" s="1230"/>
      <c r="BG2888" s="1230"/>
      <c r="BH2888" s="1230"/>
      <c r="BI2888" s="1230"/>
      <c r="BJ2888" s="1230"/>
      <c r="BK2888" s="1230"/>
      <c r="BL2888" s="1230"/>
      <c r="BM2888" s="1230"/>
      <c r="BN2888" s="1230"/>
      <c r="BO2888" s="1230"/>
      <c r="BP2888" s="1230"/>
      <c r="BQ2888" s="1230"/>
      <c r="BR2888" s="1230"/>
      <c r="BS2888" s="1230"/>
      <c r="BT2888" s="1230"/>
      <c r="BU2888" s="1230"/>
      <c r="BV2888" s="1230"/>
      <c r="BW2888" s="1230"/>
      <c r="BX2888" s="1230"/>
      <c r="BY2888" s="1230"/>
    </row>
    <row r="2889" spans="36:77" s="1227" customFormat="1" ht="12.75">
      <c r="AJ2889" s="1228"/>
      <c r="AK2889" s="1228"/>
      <c r="AL2889" s="1228"/>
      <c r="AM2889" s="1228"/>
      <c r="AN2889" s="1228"/>
      <c r="AO2889" s="1228"/>
      <c r="AP2889" s="1228"/>
      <c r="AQ2889" s="1228"/>
      <c r="AR2889" s="1229"/>
      <c r="AS2889" s="1229"/>
      <c r="AT2889" s="1229"/>
      <c r="AU2889" s="1229"/>
      <c r="AV2889" s="1229"/>
      <c r="AW2889" s="1229"/>
      <c r="AX2889" s="1229"/>
      <c r="AY2889" s="1229"/>
      <c r="AZ2889" s="1229"/>
      <c r="BA2889" s="1229"/>
      <c r="BB2889" s="1229"/>
      <c r="BC2889" s="1229"/>
      <c r="BD2889" s="1229"/>
      <c r="BE2889" s="1230"/>
      <c r="BF2889" s="1230"/>
      <c r="BG2889" s="1230"/>
      <c r="BH2889" s="1230"/>
      <c r="BI2889" s="1230"/>
      <c r="BJ2889" s="1230"/>
      <c r="BK2889" s="1230"/>
      <c r="BL2889" s="1230"/>
      <c r="BM2889" s="1230"/>
      <c r="BN2889" s="1230"/>
      <c r="BO2889" s="1230"/>
      <c r="BP2889" s="1230"/>
      <c r="BQ2889" s="1230"/>
      <c r="BR2889" s="1230"/>
      <c r="BS2889" s="1230"/>
      <c r="BT2889" s="1230"/>
      <c r="BU2889" s="1230"/>
      <c r="BV2889" s="1230"/>
      <c r="BW2889" s="1230"/>
      <c r="BX2889" s="1230"/>
      <c r="BY2889" s="1230"/>
    </row>
    <row r="2890" spans="36:77" s="1227" customFormat="1" ht="12.75">
      <c r="AJ2890" s="1228"/>
      <c r="AK2890" s="1228"/>
      <c r="AL2890" s="1228"/>
      <c r="AM2890" s="1228"/>
      <c r="AN2890" s="1228"/>
      <c r="AO2890" s="1228"/>
      <c r="AP2890" s="1228"/>
      <c r="AQ2890" s="1228"/>
      <c r="AR2890" s="1229"/>
      <c r="AS2890" s="1229"/>
      <c r="AT2890" s="1229"/>
      <c r="AU2890" s="1229"/>
      <c r="AV2890" s="1229"/>
      <c r="AW2890" s="1229"/>
      <c r="AX2890" s="1229"/>
      <c r="AY2890" s="1229"/>
      <c r="AZ2890" s="1229"/>
      <c r="BA2890" s="1229"/>
      <c r="BB2890" s="1229"/>
      <c r="BC2890" s="1229"/>
      <c r="BD2890" s="1229"/>
      <c r="BE2890" s="1230"/>
      <c r="BF2890" s="1230"/>
      <c r="BG2890" s="1230"/>
      <c r="BH2890" s="1230"/>
      <c r="BI2890" s="1230"/>
      <c r="BJ2890" s="1230"/>
      <c r="BK2890" s="1230"/>
      <c r="BL2890" s="1230"/>
      <c r="BM2890" s="1230"/>
      <c r="BN2890" s="1230"/>
      <c r="BO2890" s="1230"/>
      <c r="BP2890" s="1230"/>
      <c r="BQ2890" s="1230"/>
      <c r="BR2890" s="1230"/>
      <c r="BS2890" s="1230"/>
      <c r="BT2890" s="1230"/>
      <c r="BU2890" s="1230"/>
      <c r="BV2890" s="1230"/>
      <c r="BW2890" s="1230"/>
      <c r="BX2890" s="1230"/>
      <c r="BY2890" s="1230"/>
    </row>
    <row r="2891" spans="36:77" s="1227" customFormat="1" ht="12.75">
      <c r="AJ2891" s="1228"/>
      <c r="AK2891" s="1228"/>
      <c r="AL2891" s="1228"/>
      <c r="AM2891" s="1228"/>
      <c r="AN2891" s="1228"/>
      <c r="AO2891" s="1228"/>
      <c r="AP2891" s="1228"/>
      <c r="AQ2891" s="1228"/>
      <c r="AR2891" s="1229"/>
      <c r="AS2891" s="1229"/>
      <c r="AT2891" s="1229"/>
      <c r="AU2891" s="1229"/>
      <c r="AV2891" s="1229"/>
      <c r="AW2891" s="1229"/>
      <c r="AX2891" s="1229"/>
      <c r="AY2891" s="1229"/>
      <c r="AZ2891" s="1229"/>
      <c r="BA2891" s="1229"/>
      <c r="BB2891" s="1229"/>
      <c r="BC2891" s="1229"/>
      <c r="BD2891" s="1229"/>
      <c r="BE2891" s="1230"/>
      <c r="BF2891" s="1230"/>
      <c r="BG2891" s="1230"/>
      <c r="BH2891" s="1230"/>
      <c r="BI2891" s="1230"/>
      <c r="BJ2891" s="1230"/>
      <c r="BK2891" s="1230"/>
      <c r="BL2891" s="1230"/>
      <c r="BM2891" s="1230"/>
      <c r="BN2891" s="1230"/>
      <c r="BO2891" s="1230"/>
      <c r="BP2891" s="1230"/>
      <c r="BQ2891" s="1230"/>
      <c r="BR2891" s="1230"/>
      <c r="BS2891" s="1230"/>
      <c r="BT2891" s="1230"/>
      <c r="BU2891" s="1230"/>
      <c r="BV2891" s="1230"/>
      <c r="BW2891" s="1230"/>
      <c r="BX2891" s="1230"/>
      <c r="BY2891" s="1230"/>
    </row>
    <row r="2892" spans="36:77" s="1227" customFormat="1" ht="12.75">
      <c r="AJ2892" s="1228"/>
      <c r="AK2892" s="1228"/>
      <c r="AL2892" s="1228"/>
      <c r="AM2892" s="1228"/>
      <c r="AN2892" s="1228"/>
      <c r="AO2892" s="1228"/>
      <c r="AP2892" s="1228"/>
      <c r="AQ2892" s="1228"/>
      <c r="AR2892" s="1229"/>
      <c r="AS2892" s="1229"/>
      <c r="AT2892" s="1229"/>
      <c r="AU2892" s="1229"/>
      <c r="AV2892" s="1229"/>
      <c r="AW2892" s="1229"/>
      <c r="AX2892" s="1229"/>
      <c r="AY2892" s="1229"/>
      <c r="AZ2892" s="1229"/>
      <c r="BA2892" s="1229"/>
      <c r="BB2892" s="1229"/>
      <c r="BC2892" s="1229"/>
      <c r="BD2892" s="1229"/>
      <c r="BE2892" s="1230"/>
      <c r="BF2892" s="1230"/>
      <c r="BG2892" s="1230"/>
      <c r="BH2892" s="1230"/>
      <c r="BI2892" s="1230"/>
      <c r="BJ2892" s="1230"/>
      <c r="BK2892" s="1230"/>
      <c r="BL2892" s="1230"/>
      <c r="BM2892" s="1230"/>
      <c r="BN2892" s="1230"/>
      <c r="BO2892" s="1230"/>
      <c r="BP2892" s="1230"/>
      <c r="BQ2892" s="1230"/>
      <c r="BR2892" s="1230"/>
      <c r="BS2892" s="1230"/>
      <c r="BT2892" s="1230"/>
      <c r="BU2892" s="1230"/>
      <c r="BV2892" s="1230"/>
      <c r="BW2892" s="1230"/>
      <c r="BX2892" s="1230"/>
      <c r="BY2892" s="1230"/>
    </row>
    <row r="2893" spans="36:77" s="1227" customFormat="1" ht="12.75">
      <c r="AJ2893" s="1228"/>
      <c r="AK2893" s="1228"/>
      <c r="AL2893" s="1228"/>
      <c r="AM2893" s="1228"/>
      <c r="AN2893" s="1228"/>
      <c r="AO2893" s="1228"/>
      <c r="AP2893" s="1228"/>
      <c r="AQ2893" s="1228"/>
      <c r="AR2893" s="1229"/>
      <c r="AS2893" s="1229"/>
      <c r="AT2893" s="1229"/>
      <c r="AU2893" s="1229"/>
      <c r="AV2893" s="1229"/>
      <c r="AW2893" s="1229"/>
      <c r="AX2893" s="1229"/>
      <c r="AY2893" s="1229"/>
      <c r="AZ2893" s="1229"/>
      <c r="BA2893" s="1229"/>
      <c r="BB2893" s="1229"/>
      <c r="BC2893" s="1229"/>
      <c r="BD2893" s="1229"/>
      <c r="BE2893" s="1230"/>
      <c r="BF2893" s="1230"/>
      <c r="BG2893" s="1230"/>
      <c r="BH2893" s="1230"/>
      <c r="BI2893" s="1230"/>
      <c r="BJ2893" s="1230"/>
      <c r="BK2893" s="1230"/>
      <c r="BL2893" s="1230"/>
      <c r="BM2893" s="1230"/>
      <c r="BN2893" s="1230"/>
      <c r="BO2893" s="1230"/>
      <c r="BP2893" s="1230"/>
      <c r="BQ2893" s="1230"/>
      <c r="BR2893" s="1230"/>
      <c r="BS2893" s="1230"/>
      <c r="BT2893" s="1230"/>
      <c r="BU2893" s="1230"/>
      <c r="BV2893" s="1230"/>
      <c r="BW2893" s="1230"/>
      <c r="BX2893" s="1230"/>
      <c r="BY2893" s="1230"/>
    </row>
    <row r="2894" spans="36:77" s="1227" customFormat="1" ht="12.75">
      <c r="AJ2894" s="1228"/>
      <c r="AK2894" s="1228"/>
      <c r="AL2894" s="1228"/>
      <c r="AM2894" s="1228"/>
      <c r="AN2894" s="1228"/>
      <c r="AO2894" s="1228"/>
      <c r="AP2894" s="1228"/>
      <c r="AQ2894" s="1228"/>
      <c r="AR2894" s="1229"/>
      <c r="AS2894" s="1229"/>
      <c r="AT2894" s="1229"/>
      <c r="AU2894" s="1229"/>
      <c r="AV2894" s="1229"/>
      <c r="AW2894" s="1229"/>
      <c r="AX2894" s="1229"/>
      <c r="AY2894" s="1229"/>
      <c r="AZ2894" s="1229"/>
      <c r="BA2894" s="1229"/>
      <c r="BB2894" s="1229"/>
      <c r="BC2894" s="1229"/>
      <c r="BD2894" s="1229"/>
      <c r="BE2894" s="1230"/>
      <c r="BF2894" s="1230"/>
      <c r="BG2894" s="1230"/>
      <c r="BH2894" s="1230"/>
      <c r="BI2894" s="1230"/>
      <c r="BJ2894" s="1230"/>
      <c r="BK2894" s="1230"/>
      <c r="BL2894" s="1230"/>
      <c r="BM2894" s="1230"/>
      <c r="BN2894" s="1230"/>
      <c r="BO2894" s="1230"/>
      <c r="BP2894" s="1230"/>
      <c r="BQ2894" s="1230"/>
      <c r="BR2894" s="1230"/>
      <c r="BS2894" s="1230"/>
      <c r="BT2894" s="1230"/>
      <c r="BU2894" s="1230"/>
      <c r="BV2894" s="1230"/>
      <c r="BW2894" s="1230"/>
      <c r="BX2894" s="1230"/>
      <c r="BY2894" s="1230"/>
    </row>
    <row r="2895" spans="36:77" s="1227" customFormat="1" ht="12.75">
      <c r="AJ2895" s="1228"/>
      <c r="AK2895" s="1228"/>
      <c r="AL2895" s="1228"/>
      <c r="AM2895" s="1228"/>
      <c r="AN2895" s="1228"/>
      <c r="AO2895" s="1228"/>
      <c r="AP2895" s="1228"/>
      <c r="AQ2895" s="1228"/>
      <c r="AR2895" s="1229"/>
      <c r="AS2895" s="1229"/>
      <c r="AT2895" s="1229"/>
      <c r="AU2895" s="1229"/>
      <c r="AV2895" s="1229"/>
      <c r="AW2895" s="1229"/>
      <c r="AX2895" s="1229"/>
      <c r="AY2895" s="1229"/>
      <c r="AZ2895" s="1229"/>
      <c r="BA2895" s="1229"/>
      <c r="BB2895" s="1229"/>
      <c r="BC2895" s="1229"/>
      <c r="BD2895" s="1229"/>
      <c r="BE2895" s="1230"/>
      <c r="BF2895" s="1230"/>
      <c r="BG2895" s="1230"/>
      <c r="BH2895" s="1230"/>
      <c r="BI2895" s="1230"/>
      <c r="BJ2895" s="1230"/>
      <c r="BK2895" s="1230"/>
      <c r="BL2895" s="1230"/>
      <c r="BM2895" s="1230"/>
      <c r="BN2895" s="1230"/>
      <c r="BO2895" s="1230"/>
      <c r="BP2895" s="1230"/>
      <c r="BQ2895" s="1230"/>
      <c r="BR2895" s="1230"/>
      <c r="BS2895" s="1230"/>
      <c r="BT2895" s="1230"/>
      <c r="BU2895" s="1230"/>
      <c r="BV2895" s="1230"/>
      <c r="BW2895" s="1230"/>
      <c r="BX2895" s="1230"/>
      <c r="BY2895" s="1230"/>
    </row>
    <row r="2896" spans="36:77" s="1227" customFormat="1" ht="12.75">
      <c r="AJ2896" s="1228"/>
      <c r="AK2896" s="1228"/>
      <c r="AL2896" s="1228"/>
      <c r="AM2896" s="1228"/>
      <c r="AN2896" s="1228"/>
      <c r="AO2896" s="1228"/>
      <c r="AP2896" s="1228"/>
      <c r="AQ2896" s="1228"/>
      <c r="AR2896" s="1229"/>
      <c r="AS2896" s="1229"/>
      <c r="AT2896" s="1229"/>
      <c r="AU2896" s="1229"/>
      <c r="AV2896" s="1229"/>
      <c r="AW2896" s="1229"/>
      <c r="AX2896" s="1229"/>
      <c r="AY2896" s="1229"/>
      <c r="AZ2896" s="1229"/>
      <c r="BA2896" s="1229"/>
      <c r="BB2896" s="1229"/>
      <c r="BC2896" s="1229"/>
      <c r="BD2896" s="1229"/>
      <c r="BE2896" s="1230"/>
      <c r="BF2896" s="1230"/>
      <c r="BG2896" s="1230"/>
      <c r="BH2896" s="1230"/>
      <c r="BI2896" s="1230"/>
      <c r="BJ2896" s="1230"/>
      <c r="BK2896" s="1230"/>
      <c r="BL2896" s="1230"/>
      <c r="BM2896" s="1230"/>
      <c r="BN2896" s="1230"/>
      <c r="BO2896" s="1230"/>
      <c r="BP2896" s="1230"/>
      <c r="BQ2896" s="1230"/>
      <c r="BR2896" s="1230"/>
      <c r="BS2896" s="1230"/>
      <c r="BT2896" s="1230"/>
      <c r="BU2896" s="1230"/>
      <c r="BV2896" s="1230"/>
      <c r="BW2896" s="1230"/>
      <c r="BX2896" s="1230"/>
      <c r="BY2896" s="1230"/>
    </row>
    <row r="2897" spans="36:77" s="1227" customFormat="1" ht="12.75">
      <c r="AJ2897" s="1228"/>
      <c r="AK2897" s="1228"/>
      <c r="AL2897" s="1228"/>
      <c r="AM2897" s="1228"/>
      <c r="AN2897" s="1228"/>
      <c r="AO2897" s="1228"/>
      <c r="AP2897" s="1228"/>
      <c r="AQ2897" s="1228"/>
      <c r="AR2897" s="1229"/>
      <c r="AS2897" s="1229"/>
      <c r="AT2897" s="1229"/>
      <c r="AU2897" s="1229"/>
      <c r="AV2897" s="1229"/>
      <c r="AW2897" s="1229"/>
      <c r="AX2897" s="1229"/>
      <c r="AY2897" s="1229"/>
      <c r="AZ2897" s="1229"/>
      <c r="BA2897" s="1229"/>
      <c r="BB2897" s="1229"/>
      <c r="BC2897" s="1229"/>
      <c r="BD2897" s="1229"/>
      <c r="BE2897" s="1230"/>
      <c r="BF2897" s="1230"/>
      <c r="BG2897" s="1230"/>
      <c r="BH2897" s="1230"/>
      <c r="BI2897" s="1230"/>
      <c r="BJ2897" s="1230"/>
      <c r="BK2897" s="1230"/>
      <c r="BL2897" s="1230"/>
      <c r="BM2897" s="1230"/>
      <c r="BN2897" s="1230"/>
      <c r="BO2897" s="1230"/>
      <c r="BP2897" s="1230"/>
      <c r="BQ2897" s="1230"/>
      <c r="BR2897" s="1230"/>
      <c r="BS2897" s="1230"/>
      <c r="BT2897" s="1230"/>
      <c r="BU2897" s="1230"/>
      <c r="BV2897" s="1230"/>
      <c r="BW2897" s="1230"/>
      <c r="BX2897" s="1230"/>
      <c r="BY2897" s="1230"/>
    </row>
    <row r="2898" spans="36:77" s="1227" customFormat="1" ht="12.75">
      <c r="AJ2898" s="1228"/>
      <c r="AK2898" s="1228"/>
      <c r="AL2898" s="1228"/>
      <c r="AM2898" s="1228"/>
      <c r="AN2898" s="1228"/>
      <c r="AO2898" s="1228"/>
      <c r="AP2898" s="1228"/>
      <c r="AQ2898" s="1228"/>
      <c r="AR2898" s="1229"/>
      <c r="AS2898" s="1229"/>
      <c r="AT2898" s="1229"/>
      <c r="AU2898" s="1229"/>
      <c r="AV2898" s="1229"/>
      <c r="AW2898" s="1229"/>
      <c r="AX2898" s="1229"/>
      <c r="AY2898" s="1229"/>
      <c r="AZ2898" s="1229"/>
      <c r="BA2898" s="1229"/>
      <c r="BB2898" s="1229"/>
      <c r="BC2898" s="1229"/>
      <c r="BD2898" s="1229"/>
      <c r="BE2898" s="1230"/>
      <c r="BF2898" s="1230"/>
      <c r="BG2898" s="1230"/>
      <c r="BH2898" s="1230"/>
      <c r="BI2898" s="1230"/>
      <c r="BJ2898" s="1230"/>
      <c r="BK2898" s="1230"/>
      <c r="BL2898" s="1230"/>
      <c r="BM2898" s="1230"/>
      <c r="BN2898" s="1230"/>
      <c r="BO2898" s="1230"/>
      <c r="BP2898" s="1230"/>
      <c r="BQ2898" s="1230"/>
      <c r="BR2898" s="1230"/>
      <c r="BS2898" s="1230"/>
      <c r="BT2898" s="1230"/>
      <c r="BU2898" s="1230"/>
      <c r="BV2898" s="1230"/>
      <c r="BW2898" s="1230"/>
      <c r="BX2898" s="1230"/>
      <c r="BY2898" s="1230"/>
    </row>
    <row r="2899" spans="36:77" s="1227" customFormat="1" ht="12.75">
      <c r="AJ2899" s="1228"/>
      <c r="AK2899" s="1228"/>
      <c r="AL2899" s="1228"/>
      <c r="AM2899" s="1228"/>
      <c r="AN2899" s="1228"/>
      <c r="AO2899" s="1228"/>
      <c r="AP2899" s="1228"/>
      <c r="AQ2899" s="1228"/>
      <c r="AR2899" s="1229"/>
      <c r="AS2899" s="1229"/>
      <c r="AT2899" s="1229"/>
      <c r="AU2899" s="1229"/>
      <c r="AV2899" s="1229"/>
      <c r="AW2899" s="1229"/>
      <c r="AX2899" s="1229"/>
      <c r="AY2899" s="1229"/>
      <c r="AZ2899" s="1229"/>
      <c r="BA2899" s="1229"/>
      <c r="BB2899" s="1229"/>
      <c r="BC2899" s="1229"/>
      <c r="BD2899" s="1229"/>
      <c r="BE2899" s="1230"/>
      <c r="BF2899" s="1230"/>
      <c r="BG2899" s="1230"/>
      <c r="BH2899" s="1230"/>
      <c r="BI2899" s="1230"/>
      <c r="BJ2899" s="1230"/>
      <c r="BK2899" s="1230"/>
      <c r="BL2899" s="1230"/>
      <c r="BM2899" s="1230"/>
      <c r="BN2899" s="1230"/>
      <c r="BO2899" s="1230"/>
      <c r="BP2899" s="1230"/>
      <c r="BQ2899" s="1230"/>
      <c r="BR2899" s="1230"/>
      <c r="BS2899" s="1230"/>
      <c r="BT2899" s="1230"/>
      <c r="BU2899" s="1230"/>
      <c r="BV2899" s="1230"/>
      <c r="BW2899" s="1230"/>
      <c r="BX2899" s="1230"/>
      <c r="BY2899" s="1230"/>
    </row>
    <row r="2900" spans="36:77" s="1227" customFormat="1" ht="12.75">
      <c r="AJ2900" s="1228"/>
      <c r="AK2900" s="1228"/>
      <c r="AL2900" s="1228"/>
      <c r="AM2900" s="1228"/>
      <c r="AN2900" s="1228"/>
      <c r="AO2900" s="1228"/>
      <c r="AP2900" s="1228"/>
      <c r="AQ2900" s="1228"/>
      <c r="AR2900" s="1229"/>
      <c r="AS2900" s="1229"/>
      <c r="AT2900" s="1229"/>
      <c r="AU2900" s="1229"/>
      <c r="AV2900" s="1229"/>
      <c r="AW2900" s="1229"/>
      <c r="AX2900" s="1229"/>
      <c r="AY2900" s="1229"/>
      <c r="AZ2900" s="1229"/>
      <c r="BA2900" s="1229"/>
      <c r="BB2900" s="1229"/>
      <c r="BC2900" s="1229"/>
      <c r="BD2900" s="1229"/>
      <c r="BE2900" s="1230"/>
      <c r="BF2900" s="1230"/>
      <c r="BG2900" s="1230"/>
      <c r="BH2900" s="1230"/>
      <c r="BI2900" s="1230"/>
      <c r="BJ2900" s="1230"/>
      <c r="BK2900" s="1230"/>
      <c r="BL2900" s="1230"/>
      <c r="BM2900" s="1230"/>
      <c r="BN2900" s="1230"/>
      <c r="BO2900" s="1230"/>
      <c r="BP2900" s="1230"/>
      <c r="BQ2900" s="1230"/>
      <c r="BR2900" s="1230"/>
      <c r="BS2900" s="1230"/>
      <c r="BT2900" s="1230"/>
      <c r="BU2900" s="1230"/>
      <c r="BV2900" s="1230"/>
      <c r="BW2900" s="1230"/>
      <c r="BX2900" s="1230"/>
      <c r="BY2900" s="1230"/>
    </row>
    <row r="2901" spans="36:77" s="1227" customFormat="1" ht="12.75">
      <c r="AJ2901" s="1228"/>
      <c r="AK2901" s="1228"/>
      <c r="AL2901" s="1228"/>
      <c r="AM2901" s="1228"/>
      <c r="AN2901" s="1228"/>
      <c r="AO2901" s="1228"/>
      <c r="AP2901" s="1228"/>
      <c r="AQ2901" s="1228"/>
      <c r="AR2901" s="1229"/>
      <c r="AS2901" s="1229"/>
      <c r="AT2901" s="1229"/>
      <c r="AU2901" s="1229"/>
      <c r="AV2901" s="1229"/>
      <c r="AW2901" s="1229"/>
      <c r="AX2901" s="1229"/>
      <c r="AY2901" s="1229"/>
      <c r="AZ2901" s="1229"/>
      <c r="BA2901" s="1229"/>
      <c r="BB2901" s="1229"/>
      <c r="BC2901" s="1229"/>
      <c r="BD2901" s="1229"/>
      <c r="BE2901" s="1230"/>
      <c r="BF2901" s="1230"/>
      <c r="BG2901" s="1230"/>
      <c r="BH2901" s="1230"/>
      <c r="BI2901" s="1230"/>
      <c r="BJ2901" s="1230"/>
      <c r="BK2901" s="1230"/>
      <c r="BL2901" s="1230"/>
      <c r="BM2901" s="1230"/>
      <c r="BN2901" s="1230"/>
      <c r="BO2901" s="1230"/>
      <c r="BP2901" s="1230"/>
      <c r="BQ2901" s="1230"/>
      <c r="BR2901" s="1230"/>
      <c r="BS2901" s="1230"/>
      <c r="BT2901" s="1230"/>
      <c r="BU2901" s="1230"/>
      <c r="BV2901" s="1230"/>
      <c r="BW2901" s="1230"/>
      <c r="BX2901" s="1230"/>
      <c r="BY2901" s="1230"/>
    </row>
    <row r="2902" spans="36:77" s="1227" customFormat="1" ht="12.75">
      <c r="AJ2902" s="1228"/>
      <c r="AK2902" s="1228"/>
      <c r="AL2902" s="1228"/>
      <c r="AM2902" s="1228"/>
      <c r="AN2902" s="1228"/>
      <c r="AO2902" s="1228"/>
      <c r="AP2902" s="1228"/>
      <c r="AQ2902" s="1228"/>
      <c r="AR2902" s="1229"/>
      <c r="AS2902" s="1229"/>
      <c r="AT2902" s="1229"/>
      <c r="AU2902" s="1229"/>
      <c r="AV2902" s="1229"/>
      <c r="AW2902" s="1229"/>
      <c r="AX2902" s="1229"/>
      <c r="AY2902" s="1229"/>
      <c r="AZ2902" s="1229"/>
      <c r="BA2902" s="1229"/>
      <c r="BB2902" s="1229"/>
      <c r="BC2902" s="1229"/>
      <c r="BD2902" s="1229"/>
      <c r="BE2902" s="1230"/>
      <c r="BF2902" s="1230"/>
      <c r="BG2902" s="1230"/>
      <c r="BH2902" s="1230"/>
      <c r="BI2902" s="1230"/>
      <c r="BJ2902" s="1230"/>
      <c r="BK2902" s="1230"/>
      <c r="BL2902" s="1230"/>
      <c r="BM2902" s="1230"/>
      <c r="BN2902" s="1230"/>
      <c r="BO2902" s="1230"/>
      <c r="BP2902" s="1230"/>
      <c r="BQ2902" s="1230"/>
      <c r="BR2902" s="1230"/>
      <c r="BS2902" s="1230"/>
      <c r="BT2902" s="1230"/>
      <c r="BU2902" s="1230"/>
      <c r="BV2902" s="1230"/>
      <c r="BW2902" s="1230"/>
      <c r="BX2902" s="1230"/>
      <c r="BY2902" s="1230"/>
    </row>
    <row r="2903" spans="36:77" s="1227" customFormat="1" ht="12.75">
      <c r="AJ2903" s="1228"/>
      <c r="AK2903" s="1228"/>
      <c r="AL2903" s="1228"/>
      <c r="AM2903" s="1228"/>
      <c r="AN2903" s="1228"/>
      <c r="AO2903" s="1228"/>
      <c r="AP2903" s="1228"/>
      <c r="AQ2903" s="1228"/>
      <c r="AR2903" s="1229"/>
      <c r="AS2903" s="1229"/>
      <c r="AT2903" s="1229"/>
      <c r="AU2903" s="1229"/>
      <c r="AV2903" s="1229"/>
      <c r="AW2903" s="1229"/>
      <c r="AX2903" s="1229"/>
      <c r="AY2903" s="1229"/>
      <c r="AZ2903" s="1229"/>
      <c r="BA2903" s="1229"/>
      <c r="BB2903" s="1229"/>
      <c r="BC2903" s="1229"/>
      <c r="BD2903" s="1229"/>
      <c r="BE2903" s="1230"/>
      <c r="BF2903" s="1230"/>
      <c r="BG2903" s="1230"/>
      <c r="BH2903" s="1230"/>
      <c r="BI2903" s="1230"/>
      <c r="BJ2903" s="1230"/>
      <c r="BK2903" s="1230"/>
      <c r="BL2903" s="1230"/>
      <c r="BM2903" s="1230"/>
      <c r="BN2903" s="1230"/>
      <c r="BO2903" s="1230"/>
      <c r="BP2903" s="1230"/>
      <c r="BQ2903" s="1230"/>
      <c r="BR2903" s="1230"/>
      <c r="BS2903" s="1230"/>
      <c r="BT2903" s="1230"/>
      <c r="BU2903" s="1230"/>
      <c r="BV2903" s="1230"/>
      <c r="BW2903" s="1230"/>
      <c r="BX2903" s="1230"/>
      <c r="BY2903" s="1230"/>
    </row>
    <row r="2904" spans="36:77" s="1227" customFormat="1" ht="12.75">
      <c r="AJ2904" s="1228"/>
      <c r="AK2904" s="1228"/>
      <c r="AL2904" s="1228"/>
      <c r="AM2904" s="1228"/>
      <c r="AN2904" s="1228"/>
      <c r="AO2904" s="1228"/>
      <c r="AP2904" s="1228"/>
      <c r="AQ2904" s="1228"/>
      <c r="AR2904" s="1229"/>
      <c r="AS2904" s="1229"/>
      <c r="AT2904" s="1229"/>
      <c r="AU2904" s="1229"/>
      <c r="AV2904" s="1229"/>
      <c r="AW2904" s="1229"/>
      <c r="AX2904" s="1229"/>
      <c r="AY2904" s="1229"/>
      <c r="AZ2904" s="1229"/>
      <c r="BA2904" s="1229"/>
      <c r="BB2904" s="1229"/>
      <c r="BC2904" s="1229"/>
      <c r="BD2904" s="1229"/>
      <c r="BE2904" s="1230"/>
      <c r="BF2904" s="1230"/>
      <c r="BG2904" s="1230"/>
      <c r="BH2904" s="1230"/>
      <c r="BI2904" s="1230"/>
      <c r="BJ2904" s="1230"/>
      <c r="BK2904" s="1230"/>
      <c r="BL2904" s="1230"/>
      <c r="BM2904" s="1230"/>
      <c r="BN2904" s="1230"/>
      <c r="BO2904" s="1230"/>
      <c r="BP2904" s="1230"/>
      <c r="BQ2904" s="1230"/>
      <c r="BR2904" s="1230"/>
      <c r="BS2904" s="1230"/>
      <c r="BT2904" s="1230"/>
      <c r="BU2904" s="1230"/>
      <c r="BV2904" s="1230"/>
      <c r="BW2904" s="1230"/>
      <c r="BX2904" s="1230"/>
      <c r="BY2904" s="1230"/>
    </row>
    <row r="2905" spans="36:77" s="1227" customFormat="1" ht="12.75">
      <c r="AJ2905" s="1228"/>
      <c r="AK2905" s="1228"/>
      <c r="AL2905" s="1228"/>
      <c r="AM2905" s="1228"/>
      <c r="AN2905" s="1228"/>
      <c r="AO2905" s="1228"/>
      <c r="AP2905" s="1228"/>
      <c r="AQ2905" s="1228"/>
      <c r="AR2905" s="1229"/>
      <c r="AS2905" s="1229"/>
      <c r="AT2905" s="1229"/>
      <c r="AU2905" s="1229"/>
      <c r="AV2905" s="1229"/>
      <c r="AW2905" s="1229"/>
      <c r="AX2905" s="1229"/>
      <c r="AY2905" s="1229"/>
      <c r="AZ2905" s="1229"/>
      <c r="BA2905" s="1229"/>
      <c r="BB2905" s="1229"/>
      <c r="BC2905" s="1229"/>
      <c r="BD2905" s="1229"/>
      <c r="BE2905" s="1230"/>
      <c r="BF2905" s="1230"/>
      <c r="BG2905" s="1230"/>
      <c r="BH2905" s="1230"/>
      <c r="BI2905" s="1230"/>
      <c r="BJ2905" s="1230"/>
      <c r="BK2905" s="1230"/>
      <c r="BL2905" s="1230"/>
      <c r="BM2905" s="1230"/>
      <c r="BN2905" s="1230"/>
      <c r="BO2905" s="1230"/>
      <c r="BP2905" s="1230"/>
      <c r="BQ2905" s="1230"/>
      <c r="BR2905" s="1230"/>
      <c r="BS2905" s="1230"/>
      <c r="BT2905" s="1230"/>
      <c r="BU2905" s="1230"/>
      <c r="BV2905" s="1230"/>
      <c r="BW2905" s="1230"/>
      <c r="BX2905" s="1230"/>
      <c r="BY2905" s="1230"/>
    </row>
    <row r="2906" spans="36:77" s="1227" customFormat="1" ht="12.75">
      <c r="AJ2906" s="1228"/>
      <c r="AK2906" s="1228"/>
      <c r="AL2906" s="1228"/>
      <c r="AM2906" s="1228"/>
      <c r="AN2906" s="1228"/>
      <c r="AO2906" s="1228"/>
      <c r="AP2906" s="1228"/>
      <c r="AQ2906" s="1228"/>
      <c r="AR2906" s="1229"/>
      <c r="AS2906" s="1229"/>
      <c r="AT2906" s="1229"/>
      <c r="AU2906" s="1229"/>
      <c r="AV2906" s="1229"/>
      <c r="AW2906" s="1229"/>
      <c r="AX2906" s="1229"/>
      <c r="AY2906" s="1229"/>
      <c r="AZ2906" s="1229"/>
      <c r="BA2906" s="1229"/>
      <c r="BB2906" s="1229"/>
      <c r="BC2906" s="1229"/>
      <c r="BD2906" s="1229"/>
      <c r="BE2906" s="1230"/>
      <c r="BF2906" s="1230"/>
      <c r="BG2906" s="1230"/>
      <c r="BH2906" s="1230"/>
      <c r="BI2906" s="1230"/>
      <c r="BJ2906" s="1230"/>
      <c r="BK2906" s="1230"/>
      <c r="BL2906" s="1230"/>
      <c r="BM2906" s="1230"/>
      <c r="BN2906" s="1230"/>
      <c r="BO2906" s="1230"/>
      <c r="BP2906" s="1230"/>
      <c r="BQ2906" s="1230"/>
      <c r="BR2906" s="1230"/>
      <c r="BS2906" s="1230"/>
      <c r="BT2906" s="1230"/>
      <c r="BU2906" s="1230"/>
      <c r="BV2906" s="1230"/>
      <c r="BW2906" s="1230"/>
      <c r="BX2906" s="1230"/>
      <c r="BY2906" s="1230"/>
    </row>
    <row r="2907" spans="36:77" s="1227" customFormat="1" ht="12.75">
      <c r="AJ2907" s="1228"/>
      <c r="AK2907" s="1228"/>
      <c r="AL2907" s="1228"/>
      <c r="AM2907" s="1228"/>
      <c r="AN2907" s="1228"/>
      <c r="AO2907" s="1228"/>
      <c r="AP2907" s="1228"/>
      <c r="AQ2907" s="1228"/>
      <c r="AR2907" s="1229"/>
      <c r="AS2907" s="1229"/>
      <c r="AT2907" s="1229"/>
      <c r="AU2907" s="1229"/>
      <c r="AV2907" s="1229"/>
      <c r="AW2907" s="1229"/>
      <c r="AX2907" s="1229"/>
      <c r="AY2907" s="1229"/>
      <c r="AZ2907" s="1229"/>
      <c r="BA2907" s="1229"/>
      <c r="BB2907" s="1229"/>
      <c r="BC2907" s="1229"/>
      <c r="BD2907" s="1229"/>
      <c r="BE2907" s="1230"/>
      <c r="BF2907" s="1230"/>
      <c r="BG2907" s="1230"/>
      <c r="BH2907" s="1230"/>
      <c r="BI2907" s="1230"/>
      <c r="BJ2907" s="1230"/>
      <c r="BK2907" s="1230"/>
      <c r="BL2907" s="1230"/>
      <c r="BM2907" s="1230"/>
      <c r="BN2907" s="1230"/>
      <c r="BO2907" s="1230"/>
      <c r="BP2907" s="1230"/>
      <c r="BQ2907" s="1230"/>
      <c r="BR2907" s="1230"/>
      <c r="BS2907" s="1230"/>
      <c r="BT2907" s="1230"/>
      <c r="BU2907" s="1230"/>
      <c r="BV2907" s="1230"/>
      <c r="BW2907" s="1230"/>
      <c r="BX2907" s="1230"/>
      <c r="BY2907" s="1230"/>
    </row>
    <row r="2908" spans="36:77" s="1227" customFormat="1" ht="12.75">
      <c r="AJ2908" s="1228"/>
      <c r="AK2908" s="1228"/>
      <c r="AL2908" s="1228"/>
      <c r="AM2908" s="1228"/>
      <c r="AN2908" s="1228"/>
      <c r="AO2908" s="1228"/>
      <c r="AP2908" s="1228"/>
      <c r="AQ2908" s="1228"/>
      <c r="AR2908" s="1229"/>
      <c r="AS2908" s="1229"/>
      <c r="AT2908" s="1229"/>
      <c r="AU2908" s="1229"/>
      <c r="AV2908" s="1229"/>
      <c r="AW2908" s="1229"/>
      <c r="AX2908" s="1229"/>
      <c r="AY2908" s="1229"/>
      <c r="AZ2908" s="1229"/>
      <c r="BA2908" s="1229"/>
      <c r="BB2908" s="1229"/>
      <c r="BC2908" s="1229"/>
      <c r="BD2908" s="1229"/>
      <c r="BE2908" s="1230"/>
      <c r="BF2908" s="1230"/>
      <c r="BG2908" s="1230"/>
      <c r="BH2908" s="1230"/>
      <c r="BI2908" s="1230"/>
      <c r="BJ2908" s="1230"/>
      <c r="BK2908" s="1230"/>
      <c r="BL2908" s="1230"/>
      <c r="BM2908" s="1230"/>
      <c r="BN2908" s="1230"/>
      <c r="BO2908" s="1230"/>
      <c r="BP2908" s="1230"/>
      <c r="BQ2908" s="1230"/>
      <c r="BR2908" s="1230"/>
      <c r="BS2908" s="1230"/>
      <c r="BT2908" s="1230"/>
      <c r="BU2908" s="1230"/>
      <c r="BV2908" s="1230"/>
      <c r="BW2908" s="1230"/>
      <c r="BX2908" s="1230"/>
      <c r="BY2908" s="1230"/>
    </row>
    <row r="2909" spans="36:77" s="1227" customFormat="1" ht="12.75">
      <c r="AJ2909" s="1228"/>
      <c r="AK2909" s="1228"/>
      <c r="AL2909" s="1228"/>
      <c r="AM2909" s="1228"/>
      <c r="AN2909" s="1228"/>
      <c r="AO2909" s="1228"/>
      <c r="AP2909" s="1228"/>
      <c r="AQ2909" s="1228"/>
      <c r="AR2909" s="1229"/>
      <c r="AS2909" s="1229"/>
      <c r="AT2909" s="1229"/>
      <c r="AU2909" s="1229"/>
      <c r="AV2909" s="1229"/>
      <c r="AW2909" s="1229"/>
      <c r="AX2909" s="1229"/>
      <c r="AY2909" s="1229"/>
      <c r="AZ2909" s="1229"/>
      <c r="BA2909" s="1229"/>
      <c r="BB2909" s="1229"/>
      <c r="BC2909" s="1229"/>
      <c r="BD2909" s="1229"/>
      <c r="BE2909" s="1230"/>
      <c r="BF2909" s="1230"/>
      <c r="BG2909" s="1230"/>
      <c r="BH2909" s="1230"/>
      <c r="BI2909" s="1230"/>
      <c r="BJ2909" s="1230"/>
      <c r="BK2909" s="1230"/>
      <c r="BL2909" s="1230"/>
      <c r="BM2909" s="1230"/>
      <c r="BN2909" s="1230"/>
      <c r="BO2909" s="1230"/>
      <c r="BP2909" s="1230"/>
      <c r="BQ2909" s="1230"/>
      <c r="BR2909" s="1230"/>
      <c r="BS2909" s="1230"/>
      <c r="BT2909" s="1230"/>
      <c r="BU2909" s="1230"/>
      <c r="BV2909" s="1230"/>
      <c r="BW2909" s="1230"/>
      <c r="BX2909" s="1230"/>
      <c r="BY2909" s="1230"/>
    </row>
    <row r="2910" spans="36:77" s="1227" customFormat="1" ht="12.75">
      <c r="AJ2910" s="1228"/>
      <c r="AK2910" s="1228"/>
      <c r="AL2910" s="1228"/>
      <c r="AM2910" s="1228"/>
      <c r="AN2910" s="1228"/>
      <c r="AO2910" s="1228"/>
      <c r="AP2910" s="1228"/>
      <c r="AQ2910" s="1228"/>
      <c r="AR2910" s="1229"/>
      <c r="AS2910" s="1229"/>
      <c r="AT2910" s="1229"/>
      <c r="AU2910" s="1229"/>
      <c r="AV2910" s="1229"/>
      <c r="AW2910" s="1229"/>
      <c r="AX2910" s="1229"/>
      <c r="AY2910" s="1229"/>
      <c r="AZ2910" s="1229"/>
      <c r="BA2910" s="1229"/>
      <c r="BB2910" s="1229"/>
      <c r="BC2910" s="1229"/>
      <c r="BD2910" s="1229"/>
      <c r="BE2910" s="1230"/>
      <c r="BF2910" s="1230"/>
      <c r="BG2910" s="1230"/>
      <c r="BH2910" s="1230"/>
      <c r="BI2910" s="1230"/>
      <c r="BJ2910" s="1230"/>
      <c r="BK2910" s="1230"/>
      <c r="BL2910" s="1230"/>
      <c r="BM2910" s="1230"/>
      <c r="BN2910" s="1230"/>
      <c r="BO2910" s="1230"/>
      <c r="BP2910" s="1230"/>
      <c r="BQ2910" s="1230"/>
      <c r="BR2910" s="1230"/>
      <c r="BS2910" s="1230"/>
      <c r="BT2910" s="1230"/>
      <c r="BU2910" s="1230"/>
      <c r="BV2910" s="1230"/>
      <c r="BW2910" s="1230"/>
      <c r="BX2910" s="1230"/>
      <c r="BY2910" s="1230"/>
    </row>
    <row r="2911" spans="36:77" s="1227" customFormat="1" ht="12.75">
      <c r="AJ2911" s="1228"/>
      <c r="AK2911" s="1228"/>
      <c r="AL2911" s="1228"/>
      <c r="AM2911" s="1228"/>
      <c r="AN2911" s="1228"/>
      <c r="AO2911" s="1228"/>
      <c r="AP2911" s="1228"/>
      <c r="AQ2911" s="1228"/>
      <c r="AR2911" s="1229"/>
      <c r="AS2911" s="1229"/>
      <c r="AT2911" s="1229"/>
      <c r="AU2911" s="1229"/>
      <c r="AV2911" s="1229"/>
      <c r="AW2911" s="1229"/>
      <c r="AX2911" s="1229"/>
      <c r="AY2911" s="1229"/>
      <c r="AZ2911" s="1229"/>
      <c r="BA2911" s="1229"/>
      <c r="BB2911" s="1229"/>
      <c r="BC2911" s="1229"/>
      <c r="BD2911" s="1229"/>
      <c r="BE2911" s="1230"/>
      <c r="BF2911" s="1230"/>
      <c r="BG2911" s="1230"/>
      <c r="BH2911" s="1230"/>
      <c r="BI2911" s="1230"/>
      <c r="BJ2911" s="1230"/>
      <c r="BK2911" s="1230"/>
      <c r="BL2911" s="1230"/>
      <c r="BM2911" s="1230"/>
      <c r="BN2911" s="1230"/>
      <c r="BO2911" s="1230"/>
      <c r="BP2911" s="1230"/>
      <c r="BQ2911" s="1230"/>
      <c r="BR2911" s="1230"/>
      <c r="BS2911" s="1230"/>
      <c r="BT2911" s="1230"/>
      <c r="BU2911" s="1230"/>
      <c r="BV2911" s="1230"/>
      <c r="BW2911" s="1230"/>
      <c r="BX2911" s="1230"/>
      <c r="BY2911" s="1230"/>
    </row>
    <row r="2912" spans="36:77" s="1227" customFormat="1" ht="12.75">
      <c r="AJ2912" s="1228"/>
      <c r="AK2912" s="1228"/>
      <c r="AL2912" s="1228"/>
      <c r="AM2912" s="1228"/>
      <c r="AN2912" s="1228"/>
      <c r="AO2912" s="1228"/>
      <c r="AP2912" s="1228"/>
      <c r="AQ2912" s="1228"/>
      <c r="AR2912" s="1229"/>
      <c r="AS2912" s="1229"/>
      <c r="AT2912" s="1229"/>
      <c r="AU2912" s="1229"/>
      <c r="AV2912" s="1229"/>
      <c r="AW2912" s="1229"/>
      <c r="AX2912" s="1229"/>
      <c r="AY2912" s="1229"/>
      <c r="AZ2912" s="1229"/>
      <c r="BA2912" s="1229"/>
      <c r="BB2912" s="1229"/>
      <c r="BC2912" s="1229"/>
      <c r="BD2912" s="1229"/>
      <c r="BE2912" s="1230"/>
      <c r="BF2912" s="1230"/>
      <c r="BG2912" s="1230"/>
      <c r="BH2912" s="1230"/>
      <c r="BI2912" s="1230"/>
      <c r="BJ2912" s="1230"/>
      <c r="BK2912" s="1230"/>
      <c r="BL2912" s="1230"/>
      <c r="BM2912" s="1230"/>
      <c r="BN2912" s="1230"/>
      <c r="BO2912" s="1230"/>
      <c r="BP2912" s="1230"/>
      <c r="BQ2912" s="1230"/>
      <c r="BR2912" s="1230"/>
      <c r="BS2912" s="1230"/>
      <c r="BT2912" s="1230"/>
      <c r="BU2912" s="1230"/>
      <c r="BV2912" s="1230"/>
      <c r="BW2912" s="1230"/>
      <c r="BX2912" s="1230"/>
      <c r="BY2912" s="1230"/>
    </row>
    <row r="2913" spans="36:77" s="1227" customFormat="1" ht="12.75">
      <c r="AJ2913" s="1228"/>
      <c r="AK2913" s="1228"/>
      <c r="AL2913" s="1228"/>
      <c r="AM2913" s="1228"/>
      <c r="AN2913" s="1228"/>
      <c r="AO2913" s="1228"/>
      <c r="AP2913" s="1228"/>
      <c r="AQ2913" s="1228"/>
      <c r="AR2913" s="1229"/>
      <c r="AS2913" s="1229"/>
      <c r="AT2913" s="1229"/>
      <c r="AU2913" s="1229"/>
      <c r="AV2913" s="1229"/>
      <c r="AW2913" s="1229"/>
      <c r="AX2913" s="1229"/>
      <c r="AY2913" s="1229"/>
      <c r="AZ2913" s="1229"/>
      <c r="BA2913" s="1229"/>
      <c r="BB2913" s="1229"/>
      <c r="BC2913" s="1229"/>
      <c r="BD2913" s="1229"/>
      <c r="BE2913" s="1230"/>
      <c r="BF2913" s="1230"/>
      <c r="BG2913" s="1230"/>
      <c r="BH2913" s="1230"/>
      <c r="BI2913" s="1230"/>
      <c r="BJ2913" s="1230"/>
      <c r="BK2913" s="1230"/>
      <c r="BL2913" s="1230"/>
      <c r="BM2913" s="1230"/>
      <c r="BN2913" s="1230"/>
      <c r="BO2913" s="1230"/>
      <c r="BP2913" s="1230"/>
      <c r="BQ2913" s="1230"/>
      <c r="BR2913" s="1230"/>
      <c r="BS2913" s="1230"/>
      <c r="BT2913" s="1230"/>
      <c r="BU2913" s="1230"/>
      <c r="BV2913" s="1230"/>
      <c r="BW2913" s="1230"/>
      <c r="BX2913" s="1230"/>
      <c r="BY2913" s="1230"/>
    </row>
    <row r="2914" spans="36:77" s="1227" customFormat="1" ht="12.75">
      <c r="AJ2914" s="1228"/>
      <c r="AK2914" s="1228"/>
      <c r="AL2914" s="1228"/>
      <c r="AM2914" s="1228"/>
      <c r="AN2914" s="1228"/>
      <c r="AO2914" s="1228"/>
      <c r="AP2914" s="1228"/>
      <c r="AQ2914" s="1228"/>
      <c r="AR2914" s="1229"/>
      <c r="AS2914" s="1229"/>
      <c r="AT2914" s="1229"/>
      <c r="AU2914" s="1229"/>
      <c r="AV2914" s="1229"/>
      <c r="AW2914" s="1229"/>
      <c r="AX2914" s="1229"/>
      <c r="AY2914" s="1229"/>
      <c r="AZ2914" s="1229"/>
      <c r="BA2914" s="1229"/>
      <c r="BB2914" s="1229"/>
      <c r="BC2914" s="1229"/>
      <c r="BD2914" s="1229"/>
      <c r="BE2914" s="1230"/>
      <c r="BF2914" s="1230"/>
      <c r="BG2914" s="1230"/>
      <c r="BH2914" s="1230"/>
      <c r="BI2914" s="1230"/>
      <c r="BJ2914" s="1230"/>
      <c r="BK2914" s="1230"/>
      <c r="BL2914" s="1230"/>
      <c r="BM2914" s="1230"/>
      <c r="BN2914" s="1230"/>
      <c r="BO2914" s="1230"/>
      <c r="BP2914" s="1230"/>
      <c r="BQ2914" s="1230"/>
      <c r="BR2914" s="1230"/>
      <c r="BS2914" s="1230"/>
      <c r="BT2914" s="1230"/>
      <c r="BU2914" s="1230"/>
      <c r="BV2914" s="1230"/>
      <c r="BW2914" s="1230"/>
      <c r="BX2914" s="1230"/>
      <c r="BY2914" s="1230"/>
    </row>
    <row r="2915" spans="36:77" s="1227" customFormat="1" ht="12.75">
      <c r="AJ2915" s="1228"/>
      <c r="AK2915" s="1228"/>
      <c r="AL2915" s="1228"/>
      <c r="AM2915" s="1228"/>
      <c r="AN2915" s="1228"/>
      <c r="AO2915" s="1228"/>
      <c r="AP2915" s="1228"/>
      <c r="AQ2915" s="1228"/>
      <c r="AR2915" s="1229"/>
      <c r="AS2915" s="1229"/>
      <c r="AT2915" s="1229"/>
      <c r="AU2915" s="1229"/>
      <c r="AV2915" s="1229"/>
      <c r="AW2915" s="1229"/>
      <c r="AX2915" s="1229"/>
      <c r="AY2915" s="1229"/>
      <c r="AZ2915" s="1229"/>
      <c r="BA2915" s="1229"/>
      <c r="BB2915" s="1229"/>
      <c r="BC2915" s="1229"/>
      <c r="BD2915" s="1229"/>
      <c r="BE2915" s="1230"/>
      <c r="BF2915" s="1230"/>
      <c r="BG2915" s="1230"/>
      <c r="BH2915" s="1230"/>
      <c r="BI2915" s="1230"/>
      <c r="BJ2915" s="1230"/>
      <c r="BK2915" s="1230"/>
      <c r="BL2915" s="1230"/>
      <c r="BM2915" s="1230"/>
      <c r="BN2915" s="1230"/>
      <c r="BO2915" s="1230"/>
      <c r="BP2915" s="1230"/>
      <c r="BQ2915" s="1230"/>
      <c r="BR2915" s="1230"/>
      <c r="BS2915" s="1230"/>
      <c r="BT2915" s="1230"/>
      <c r="BU2915" s="1230"/>
      <c r="BV2915" s="1230"/>
      <c r="BW2915" s="1230"/>
      <c r="BX2915" s="1230"/>
      <c r="BY2915" s="1230"/>
    </row>
    <row r="2916" spans="36:77" s="1227" customFormat="1" ht="12.75">
      <c r="AJ2916" s="1228"/>
      <c r="AK2916" s="1228"/>
      <c r="AL2916" s="1228"/>
      <c r="AM2916" s="1228"/>
      <c r="AN2916" s="1228"/>
      <c r="AO2916" s="1228"/>
      <c r="AP2916" s="1228"/>
      <c r="AQ2916" s="1228"/>
      <c r="AR2916" s="1229"/>
      <c r="AS2916" s="1229"/>
      <c r="AT2916" s="1229"/>
      <c r="AU2916" s="1229"/>
      <c r="AV2916" s="1229"/>
      <c r="AW2916" s="1229"/>
      <c r="AX2916" s="1229"/>
      <c r="AY2916" s="1229"/>
      <c r="AZ2916" s="1229"/>
      <c r="BA2916" s="1229"/>
      <c r="BB2916" s="1229"/>
      <c r="BC2916" s="1229"/>
      <c r="BD2916" s="1229"/>
      <c r="BE2916" s="1230"/>
      <c r="BF2916" s="1230"/>
      <c r="BG2916" s="1230"/>
      <c r="BH2916" s="1230"/>
      <c r="BI2916" s="1230"/>
      <c r="BJ2916" s="1230"/>
      <c r="BK2916" s="1230"/>
      <c r="BL2916" s="1230"/>
      <c r="BM2916" s="1230"/>
      <c r="BN2916" s="1230"/>
      <c r="BO2916" s="1230"/>
      <c r="BP2916" s="1230"/>
      <c r="BQ2916" s="1230"/>
      <c r="BR2916" s="1230"/>
      <c r="BS2916" s="1230"/>
      <c r="BT2916" s="1230"/>
      <c r="BU2916" s="1230"/>
      <c r="BV2916" s="1230"/>
      <c r="BW2916" s="1230"/>
      <c r="BX2916" s="1230"/>
      <c r="BY2916" s="1230"/>
    </row>
    <row r="2917" spans="36:77" s="1227" customFormat="1" ht="12.75">
      <c r="AJ2917" s="1228"/>
      <c r="AK2917" s="1228"/>
      <c r="AL2917" s="1228"/>
      <c r="AM2917" s="1228"/>
      <c r="AN2917" s="1228"/>
      <c r="AO2917" s="1228"/>
      <c r="AP2917" s="1228"/>
      <c r="AQ2917" s="1228"/>
      <c r="AR2917" s="1229"/>
      <c r="AS2917" s="1229"/>
      <c r="AT2917" s="1229"/>
      <c r="AU2917" s="1229"/>
      <c r="AV2917" s="1229"/>
      <c r="AW2917" s="1229"/>
      <c r="AX2917" s="1229"/>
      <c r="AY2917" s="1229"/>
      <c r="AZ2917" s="1229"/>
      <c r="BA2917" s="1229"/>
      <c r="BB2917" s="1229"/>
      <c r="BC2917" s="1229"/>
      <c r="BD2917" s="1229"/>
      <c r="BE2917" s="1230"/>
      <c r="BF2917" s="1230"/>
      <c r="BG2917" s="1230"/>
      <c r="BH2917" s="1230"/>
      <c r="BI2917" s="1230"/>
      <c r="BJ2917" s="1230"/>
      <c r="BK2917" s="1230"/>
      <c r="BL2917" s="1230"/>
      <c r="BM2917" s="1230"/>
      <c r="BN2917" s="1230"/>
      <c r="BO2917" s="1230"/>
      <c r="BP2917" s="1230"/>
      <c r="BQ2917" s="1230"/>
      <c r="BR2917" s="1230"/>
      <c r="BS2917" s="1230"/>
      <c r="BT2917" s="1230"/>
      <c r="BU2917" s="1230"/>
      <c r="BV2917" s="1230"/>
      <c r="BW2917" s="1230"/>
      <c r="BX2917" s="1230"/>
      <c r="BY2917" s="1230"/>
    </row>
    <row r="2918" spans="36:77" s="1227" customFormat="1" ht="12.75">
      <c r="AJ2918" s="1228"/>
      <c r="AK2918" s="1228"/>
      <c r="AL2918" s="1228"/>
      <c r="AM2918" s="1228"/>
      <c r="AN2918" s="1228"/>
      <c r="AO2918" s="1228"/>
      <c r="AP2918" s="1228"/>
      <c r="AQ2918" s="1228"/>
      <c r="AR2918" s="1229"/>
      <c r="AS2918" s="1229"/>
      <c r="AT2918" s="1229"/>
      <c r="AU2918" s="1229"/>
      <c r="AV2918" s="1229"/>
      <c r="AW2918" s="1229"/>
      <c r="AX2918" s="1229"/>
      <c r="AY2918" s="1229"/>
      <c r="AZ2918" s="1229"/>
      <c r="BA2918" s="1229"/>
      <c r="BB2918" s="1229"/>
      <c r="BC2918" s="1229"/>
      <c r="BD2918" s="1229"/>
      <c r="BE2918" s="1230"/>
      <c r="BF2918" s="1230"/>
      <c r="BG2918" s="1230"/>
      <c r="BH2918" s="1230"/>
      <c r="BI2918" s="1230"/>
      <c r="BJ2918" s="1230"/>
      <c r="BK2918" s="1230"/>
      <c r="BL2918" s="1230"/>
      <c r="BM2918" s="1230"/>
      <c r="BN2918" s="1230"/>
      <c r="BO2918" s="1230"/>
      <c r="BP2918" s="1230"/>
      <c r="BQ2918" s="1230"/>
      <c r="BR2918" s="1230"/>
      <c r="BS2918" s="1230"/>
      <c r="BT2918" s="1230"/>
      <c r="BU2918" s="1230"/>
      <c r="BV2918" s="1230"/>
      <c r="BW2918" s="1230"/>
      <c r="BX2918" s="1230"/>
      <c r="BY2918" s="1230"/>
    </row>
    <row r="2919" spans="36:77" s="1227" customFormat="1" ht="12.75">
      <c r="AJ2919" s="1228"/>
      <c r="AK2919" s="1228"/>
      <c r="AL2919" s="1228"/>
      <c r="AM2919" s="1228"/>
      <c r="AN2919" s="1228"/>
      <c r="AO2919" s="1228"/>
      <c r="AP2919" s="1228"/>
      <c r="AQ2919" s="1228"/>
      <c r="AR2919" s="1229"/>
      <c r="AS2919" s="1229"/>
      <c r="AT2919" s="1229"/>
      <c r="AU2919" s="1229"/>
      <c r="AV2919" s="1229"/>
      <c r="AW2919" s="1229"/>
      <c r="AX2919" s="1229"/>
      <c r="AY2919" s="1229"/>
      <c r="AZ2919" s="1229"/>
      <c r="BA2919" s="1229"/>
      <c r="BB2919" s="1229"/>
      <c r="BC2919" s="1229"/>
      <c r="BD2919" s="1229"/>
      <c r="BE2919" s="1230"/>
      <c r="BF2919" s="1230"/>
      <c r="BG2919" s="1230"/>
      <c r="BH2919" s="1230"/>
      <c r="BI2919" s="1230"/>
      <c r="BJ2919" s="1230"/>
      <c r="BK2919" s="1230"/>
      <c r="BL2919" s="1230"/>
      <c r="BM2919" s="1230"/>
      <c r="BN2919" s="1230"/>
      <c r="BO2919" s="1230"/>
      <c r="BP2919" s="1230"/>
      <c r="BQ2919" s="1230"/>
      <c r="BR2919" s="1230"/>
      <c r="BS2919" s="1230"/>
      <c r="BT2919" s="1230"/>
      <c r="BU2919" s="1230"/>
      <c r="BV2919" s="1230"/>
      <c r="BW2919" s="1230"/>
      <c r="BX2919" s="1230"/>
      <c r="BY2919" s="1230"/>
    </row>
    <row r="2920" spans="36:77" s="1227" customFormat="1" ht="12.75">
      <c r="AJ2920" s="1228"/>
      <c r="AK2920" s="1228"/>
      <c r="AL2920" s="1228"/>
      <c r="AM2920" s="1228"/>
      <c r="AN2920" s="1228"/>
      <c r="AO2920" s="1228"/>
      <c r="AP2920" s="1228"/>
      <c r="AQ2920" s="1228"/>
      <c r="AR2920" s="1229"/>
      <c r="AS2920" s="1229"/>
      <c r="AT2920" s="1229"/>
      <c r="AU2920" s="1229"/>
      <c r="AV2920" s="1229"/>
      <c r="AW2920" s="1229"/>
      <c r="AX2920" s="1229"/>
      <c r="AY2920" s="1229"/>
      <c r="AZ2920" s="1229"/>
      <c r="BA2920" s="1229"/>
      <c r="BB2920" s="1229"/>
      <c r="BC2920" s="1229"/>
      <c r="BD2920" s="1229"/>
      <c r="BE2920" s="1230"/>
      <c r="BF2920" s="1230"/>
      <c r="BG2920" s="1230"/>
      <c r="BH2920" s="1230"/>
      <c r="BI2920" s="1230"/>
      <c r="BJ2920" s="1230"/>
      <c r="BK2920" s="1230"/>
      <c r="BL2920" s="1230"/>
      <c r="BM2920" s="1230"/>
      <c r="BN2920" s="1230"/>
      <c r="BO2920" s="1230"/>
      <c r="BP2920" s="1230"/>
      <c r="BQ2920" s="1230"/>
      <c r="BR2920" s="1230"/>
      <c r="BS2920" s="1230"/>
      <c r="BT2920" s="1230"/>
      <c r="BU2920" s="1230"/>
      <c r="BV2920" s="1230"/>
      <c r="BW2920" s="1230"/>
      <c r="BX2920" s="1230"/>
      <c r="BY2920" s="1230"/>
    </row>
    <row r="2921" spans="36:77" s="1227" customFormat="1" ht="12.75">
      <c r="AJ2921" s="1228"/>
      <c r="AK2921" s="1228"/>
      <c r="AL2921" s="1228"/>
      <c r="AM2921" s="1228"/>
      <c r="AN2921" s="1228"/>
      <c r="AO2921" s="1228"/>
      <c r="AP2921" s="1228"/>
      <c r="AQ2921" s="1228"/>
      <c r="AR2921" s="1229"/>
      <c r="AS2921" s="1229"/>
      <c r="AT2921" s="1229"/>
      <c r="AU2921" s="1229"/>
      <c r="AV2921" s="1229"/>
      <c r="AW2921" s="1229"/>
      <c r="AX2921" s="1229"/>
      <c r="AY2921" s="1229"/>
      <c r="AZ2921" s="1229"/>
      <c r="BA2921" s="1229"/>
      <c r="BB2921" s="1229"/>
      <c r="BC2921" s="1229"/>
      <c r="BD2921" s="1229"/>
      <c r="BE2921" s="1230"/>
      <c r="BF2921" s="1230"/>
      <c r="BG2921" s="1230"/>
      <c r="BH2921" s="1230"/>
      <c r="BI2921" s="1230"/>
      <c r="BJ2921" s="1230"/>
      <c r="BK2921" s="1230"/>
      <c r="BL2921" s="1230"/>
      <c r="BM2921" s="1230"/>
      <c r="BN2921" s="1230"/>
      <c r="BO2921" s="1230"/>
      <c r="BP2921" s="1230"/>
      <c r="BQ2921" s="1230"/>
      <c r="BR2921" s="1230"/>
      <c r="BS2921" s="1230"/>
      <c r="BT2921" s="1230"/>
      <c r="BU2921" s="1230"/>
      <c r="BV2921" s="1230"/>
      <c r="BW2921" s="1230"/>
      <c r="BX2921" s="1230"/>
      <c r="BY2921" s="1230"/>
    </row>
    <row r="2922" spans="36:77" s="1227" customFormat="1" ht="12.75">
      <c r="AJ2922" s="1228"/>
      <c r="AK2922" s="1228"/>
      <c r="AL2922" s="1228"/>
      <c r="AM2922" s="1228"/>
      <c r="AN2922" s="1228"/>
      <c r="AO2922" s="1228"/>
      <c r="AP2922" s="1228"/>
      <c r="AQ2922" s="1228"/>
      <c r="AR2922" s="1229"/>
      <c r="AS2922" s="1229"/>
      <c r="AT2922" s="1229"/>
      <c r="AU2922" s="1229"/>
      <c r="AV2922" s="1229"/>
      <c r="AW2922" s="1229"/>
      <c r="AX2922" s="1229"/>
      <c r="AY2922" s="1229"/>
      <c r="AZ2922" s="1229"/>
      <c r="BA2922" s="1229"/>
      <c r="BB2922" s="1229"/>
      <c r="BC2922" s="1229"/>
      <c r="BD2922" s="1229"/>
      <c r="BE2922" s="1230"/>
      <c r="BF2922" s="1230"/>
      <c r="BG2922" s="1230"/>
      <c r="BH2922" s="1230"/>
      <c r="BI2922" s="1230"/>
      <c r="BJ2922" s="1230"/>
      <c r="BK2922" s="1230"/>
      <c r="BL2922" s="1230"/>
      <c r="BM2922" s="1230"/>
      <c r="BN2922" s="1230"/>
      <c r="BO2922" s="1230"/>
      <c r="BP2922" s="1230"/>
      <c r="BQ2922" s="1230"/>
      <c r="BR2922" s="1230"/>
      <c r="BS2922" s="1230"/>
      <c r="BT2922" s="1230"/>
      <c r="BU2922" s="1230"/>
      <c r="BV2922" s="1230"/>
      <c r="BW2922" s="1230"/>
      <c r="BX2922" s="1230"/>
      <c r="BY2922" s="1230"/>
    </row>
    <row r="2923" spans="36:77" s="1227" customFormat="1" ht="12.75">
      <c r="AJ2923" s="1228"/>
      <c r="AK2923" s="1228"/>
      <c r="AL2923" s="1228"/>
      <c r="AM2923" s="1228"/>
      <c r="AN2923" s="1228"/>
      <c r="AO2923" s="1228"/>
      <c r="AP2923" s="1228"/>
      <c r="AQ2923" s="1228"/>
      <c r="AR2923" s="1229"/>
      <c r="AS2923" s="1229"/>
      <c r="AT2923" s="1229"/>
      <c r="AU2923" s="1229"/>
      <c r="AV2923" s="1229"/>
      <c r="AW2923" s="1229"/>
      <c r="AX2923" s="1229"/>
      <c r="AY2923" s="1229"/>
      <c r="AZ2923" s="1229"/>
      <c r="BA2923" s="1229"/>
      <c r="BB2923" s="1229"/>
      <c r="BC2923" s="1229"/>
      <c r="BD2923" s="1229"/>
      <c r="BE2923" s="1230"/>
      <c r="BF2923" s="1230"/>
      <c r="BG2923" s="1230"/>
      <c r="BH2923" s="1230"/>
      <c r="BI2923" s="1230"/>
      <c r="BJ2923" s="1230"/>
      <c r="BK2923" s="1230"/>
      <c r="BL2923" s="1230"/>
      <c r="BM2923" s="1230"/>
      <c r="BN2923" s="1230"/>
      <c r="BO2923" s="1230"/>
      <c r="BP2923" s="1230"/>
      <c r="BQ2923" s="1230"/>
      <c r="BR2923" s="1230"/>
      <c r="BS2923" s="1230"/>
      <c r="BT2923" s="1230"/>
      <c r="BU2923" s="1230"/>
      <c r="BV2923" s="1230"/>
      <c r="BW2923" s="1230"/>
      <c r="BX2923" s="1230"/>
      <c r="BY2923" s="1230"/>
    </row>
    <row r="2924" spans="36:77" s="1227" customFormat="1" ht="12.75">
      <c r="AJ2924" s="1228"/>
      <c r="AK2924" s="1228"/>
      <c r="AL2924" s="1228"/>
      <c r="AM2924" s="1228"/>
      <c r="AN2924" s="1228"/>
      <c r="AO2924" s="1228"/>
      <c r="AP2924" s="1228"/>
      <c r="AQ2924" s="1228"/>
      <c r="AR2924" s="1229"/>
      <c r="AS2924" s="1229"/>
      <c r="AT2924" s="1229"/>
      <c r="AU2924" s="1229"/>
      <c r="AV2924" s="1229"/>
      <c r="AW2924" s="1229"/>
      <c r="AX2924" s="1229"/>
      <c r="AY2924" s="1229"/>
      <c r="AZ2924" s="1229"/>
      <c r="BA2924" s="1229"/>
      <c r="BB2924" s="1229"/>
      <c r="BC2924" s="1229"/>
      <c r="BD2924" s="1229"/>
      <c r="BE2924" s="1230"/>
      <c r="BF2924" s="1230"/>
      <c r="BG2924" s="1230"/>
      <c r="BH2924" s="1230"/>
      <c r="BI2924" s="1230"/>
      <c r="BJ2924" s="1230"/>
      <c r="BK2924" s="1230"/>
      <c r="BL2924" s="1230"/>
      <c r="BM2924" s="1230"/>
      <c r="BN2924" s="1230"/>
      <c r="BO2924" s="1230"/>
      <c r="BP2924" s="1230"/>
      <c r="BQ2924" s="1230"/>
      <c r="BR2924" s="1230"/>
      <c r="BS2924" s="1230"/>
      <c r="BT2924" s="1230"/>
      <c r="BU2924" s="1230"/>
      <c r="BV2924" s="1230"/>
      <c r="BW2924" s="1230"/>
      <c r="BX2924" s="1230"/>
      <c r="BY2924" s="1230"/>
    </row>
    <row r="2925" spans="36:77" s="1227" customFormat="1" ht="12.75">
      <c r="AJ2925" s="1228"/>
      <c r="AK2925" s="1228"/>
      <c r="AL2925" s="1228"/>
      <c r="AM2925" s="1228"/>
      <c r="AN2925" s="1228"/>
      <c r="AO2925" s="1228"/>
      <c r="AP2925" s="1228"/>
      <c r="AQ2925" s="1228"/>
      <c r="AR2925" s="1229"/>
      <c r="AS2925" s="1229"/>
      <c r="AT2925" s="1229"/>
      <c r="AU2925" s="1229"/>
      <c r="AV2925" s="1229"/>
      <c r="AW2925" s="1229"/>
      <c r="AX2925" s="1229"/>
      <c r="AY2925" s="1229"/>
      <c r="AZ2925" s="1229"/>
      <c r="BA2925" s="1229"/>
      <c r="BB2925" s="1229"/>
      <c r="BC2925" s="1229"/>
      <c r="BD2925" s="1229"/>
      <c r="BE2925" s="1230"/>
      <c r="BF2925" s="1230"/>
      <c r="BG2925" s="1230"/>
      <c r="BH2925" s="1230"/>
      <c r="BI2925" s="1230"/>
      <c r="BJ2925" s="1230"/>
      <c r="BK2925" s="1230"/>
      <c r="BL2925" s="1230"/>
      <c r="BM2925" s="1230"/>
      <c r="BN2925" s="1230"/>
      <c r="BO2925" s="1230"/>
      <c r="BP2925" s="1230"/>
      <c r="BQ2925" s="1230"/>
      <c r="BR2925" s="1230"/>
      <c r="BS2925" s="1230"/>
      <c r="BT2925" s="1230"/>
      <c r="BU2925" s="1230"/>
      <c r="BV2925" s="1230"/>
      <c r="BW2925" s="1230"/>
      <c r="BX2925" s="1230"/>
      <c r="BY2925" s="1230"/>
    </row>
    <row r="2926" spans="36:77" s="1227" customFormat="1" ht="12.75">
      <c r="AJ2926" s="1228"/>
      <c r="AK2926" s="1228"/>
      <c r="AL2926" s="1228"/>
      <c r="AM2926" s="1228"/>
      <c r="AN2926" s="1228"/>
      <c r="AO2926" s="1228"/>
      <c r="AP2926" s="1228"/>
      <c r="AQ2926" s="1228"/>
      <c r="AR2926" s="1229"/>
      <c r="AS2926" s="1229"/>
      <c r="AT2926" s="1229"/>
      <c r="AU2926" s="1229"/>
      <c r="AV2926" s="1229"/>
      <c r="AW2926" s="1229"/>
      <c r="AX2926" s="1229"/>
      <c r="AY2926" s="1229"/>
      <c r="AZ2926" s="1229"/>
      <c r="BA2926" s="1229"/>
      <c r="BB2926" s="1229"/>
      <c r="BC2926" s="1229"/>
      <c r="BD2926" s="1229"/>
      <c r="BE2926" s="1230"/>
      <c r="BF2926" s="1230"/>
      <c r="BG2926" s="1230"/>
      <c r="BH2926" s="1230"/>
      <c r="BI2926" s="1230"/>
      <c r="BJ2926" s="1230"/>
      <c r="BK2926" s="1230"/>
      <c r="BL2926" s="1230"/>
      <c r="BM2926" s="1230"/>
      <c r="BN2926" s="1230"/>
      <c r="BO2926" s="1230"/>
      <c r="BP2926" s="1230"/>
      <c r="BQ2926" s="1230"/>
      <c r="BR2926" s="1230"/>
      <c r="BS2926" s="1230"/>
      <c r="BT2926" s="1230"/>
      <c r="BU2926" s="1230"/>
      <c r="BV2926" s="1230"/>
      <c r="BW2926" s="1230"/>
      <c r="BX2926" s="1230"/>
      <c r="BY2926" s="1230"/>
    </row>
    <row r="2927" spans="36:77" s="1227" customFormat="1" ht="12.75">
      <c r="AJ2927" s="1228"/>
      <c r="AK2927" s="1228"/>
      <c r="AL2927" s="1228"/>
      <c r="AM2927" s="1228"/>
      <c r="AN2927" s="1228"/>
      <c r="AO2927" s="1228"/>
      <c r="AP2927" s="1228"/>
      <c r="AQ2927" s="1228"/>
      <c r="AR2927" s="1229"/>
      <c r="AS2927" s="1229"/>
      <c r="AT2927" s="1229"/>
      <c r="AU2927" s="1229"/>
      <c r="AV2927" s="1229"/>
      <c r="AW2927" s="1229"/>
      <c r="AX2927" s="1229"/>
      <c r="AY2927" s="1229"/>
      <c r="AZ2927" s="1229"/>
      <c r="BA2927" s="1229"/>
      <c r="BB2927" s="1229"/>
      <c r="BC2927" s="1229"/>
      <c r="BD2927" s="1229"/>
      <c r="BE2927" s="1230"/>
      <c r="BF2927" s="1230"/>
      <c r="BG2927" s="1230"/>
      <c r="BH2927" s="1230"/>
      <c r="BI2927" s="1230"/>
      <c r="BJ2927" s="1230"/>
      <c r="BK2927" s="1230"/>
      <c r="BL2927" s="1230"/>
      <c r="BM2927" s="1230"/>
      <c r="BN2927" s="1230"/>
      <c r="BO2927" s="1230"/>
      <c r="BP2927" s="1230"/>
      <c r="BQ2927" s="1230"/>
      <c r="BR2927" s="1230"/>
      <c r="BS2927" s="1230"/>
      <c r="BT2927" s="1230"/>
      <c r="BU2927" s="1230"/>
      <c r="BV2927" s="1230"/>
      <c r="BW2927" s="1230"/>
      <c r="BX2927" s="1230"/>
      <c r="BY2927" s="1230"/>
    </row>
    <row r="2928" spans="36:77" s="1227" customFormat="1" ht="12.75">
      <c r="AJ2928" s="1228"/>
      <c r="AK2928" s="1228"/>
      <c r="AL2928" s="1228"/>
      <c r="AM2928" s="1228"/>
      <c r="AN2928" s="1228"/>
      <c r="AO2928" s="1228"/>
      <c r="AP2928" s="1228"/>
      <c r="AQ2928" s="1228"/>
      <c r="AR2928" s="1229"/>
      <c r="AS2928" s="1229"/>
      <c r="AT2928" s="1229"/>
      <c r="AU2928" s="1229"/>
      <c r="AV2928" s="1229"/>
      <c r="AW2928" s="1229"/>
      <c r="AX2928" s="1229"/>
      <c r="AY2928" s="1229"/>
      <c r="AZ2928" s="1229"/>
      <c r="BA2928" s="1229"/>
      <c r="BB2928" s="1229"/>
      <c r="BC2928" s="1229"/>
      <c r="BD2928" s="1229"/>
      <c r="BE2928" s="1230"/>
      <c r="BF2928" s="1230"/>
      <c r="BG2928" s="1230"/>
      <c r="BH2928" s="1230"/>
      <c r="BI2928" s="1230"/>
      <c r="BJ2928" s="1230"/>
      <c r="BK2928" s="1230"/>
      <c r="BL2928" s="1230"/>
      <c r="BM2928" s="1230"/>
      <c r="BN2928" s="1230"/>
      <c r="BO2928" s="1230"/>
      <c r="BP2928" s="1230"/>
      <c r="BQ2928" s="1230"/>
      <c r="BR2928" s="1230"/>
      <c r="BS2928" s="1230"/>
      <c r="BT2928" s="1230"/>
      <c r="BU2928" s="1230"/>
      <c r="BV2928" s="1230"/>
      <c r="BW2928" s="1230"/>
      <c r="BX2928" s="1230"/>
      <c r="BY2928" s="1230"/>
    </row>
    <row r="2929" spans="36:77" s="1227" customFormat="1" ht="12.75">
      <c r="AJ2929" s="1228"/>
      <c r="AK2929" s="1228"/>
      <c r="AL2929" s="1228"/>
      <c r="AM2929" s="1228"/>
      <c r="AN2929" s="1228"/>
      <c r="AO2929" s="1228"/>
      <c r="AP2929" s="1228"/>
      <c r="AQ2929" s="1228"/>
      <c r="AR2929" s="1229"/>
      <c r="AS2929" s="1229"/>
      <c r="AT2929" s="1229"/>
      <c r="AU2929" s="1229"/>
      <c r="AV2929" s="1229"/>
      <c r="AW2929" s="1229"/>
      <c r="AX2929" s="1229"/>
      <c r="AY2929" s="1229"/>
      <c r="AZ2929" s="1229"/>
      <c r="BA2929" s="1229"/>
      <c r="BB2929" s="1229"/>
      <c r="BC2929" s="1229"/>
      <c r="BD2929" s="1229"/>
      <c r="BE2929" s="1230"/>
      <c r="BF2929" s="1230"/>
      <c r="BG2929" s="1230"/>
      <c r="BH2929" s="1230"/>
      <c r="BI2929" s="1230"/>
      <c r="BJ2929" s="1230"/>
      <c r="BK2929" s="1230"/>
      <c r="BL2929" s="1230"/>
      <c r="BM2929" s="1230"/>
      <c r="BN2929" s="1230"/>
      <c r="BO2929" s="1230"/>
      <c r="BP2929" s="1230"/>
      <c r="BQ2929" s="1230"/>
      <c r="BR2929" s="1230"/>
      <c r="BS2929" s="1230"/>
      <c r="BT2929" s="1230"/>
      <c r="BU2929" s="1230"/>
      <c r="BV2929" s="1230"/>
      <c r="BW2929" s="1230"/>
      <c r="BX2929" s="1230"/>
      <c r="BY2929" s="1230"/>
    </row>
    <row r="2930" spans="36:77" s="1227" customFormat="1" ht="12.75">
      <c r="AJ2930" s="1228"/>
      <c r="AK2930" s="1228"/>
      <c r="AL2930" s="1228"/>
      <c r="AM2930" s="1228"/>
      <c r="AN2930" s="1228"/>
      <c r="AO2930" s="1228"/>
      <c r="AP2930" s="1228"/>
      <c r="AQ2930" s="1228"/>
      <c r="AR2930" s="1229"/>
      <c r="AS2930" s="1229"/>
      <c r="AT2930" s="1229"/>
      <c r="AU2930" s="1229"/>
      <c r="AV2930" s="1229"/>
      <c r="AW2930" s="1229"/>
      <c r="AX2930" s="1229"/>
      <c r="AY2930" s="1229"/>
      <c r="AZ2930" s="1229"/>
      <c r="BA2930" s="1229"/>
      <c r="BB2930" s="1229"/>
      <c r="BC2930" s="1229"/>
      <c r="BD2930" s="1229"/>
      <c r="BE2930" s="1230"/>
      <c r="BF2930" s="1230"/>
      <c r="BG2930" s="1230"/>
      <c r="BH2930" s="1230"/>
      <c r="BI2930" s="1230"/>
      <c r="BJ2930" s="1230"/>
      <c r="BK2930" s="1230"/>
      <c r="BL2930" s="1230"/>
      <c r="BM2930" s="1230"/>
      <c r="BN2930" s="1230"/>
      <c r="BO2930" s="1230"/>
      <c r="BP2930" s="1230"/>
      <c r="BQ2930" s="1230"/>
      <c r="BR2930" s="1230"/>
      <c r="BS2930" s="1230"/>
      <c r="BT2930" s="1230"/>
      <c r="BU2930" s="1230"/>
      <c r="BV2930" s="1230"/>
      <c r="BW2930" s="1230"/>
      <c r="BX2930" s="1230"/>
      <c r="BY2930" s="1230"/>
    </row>
    <row r="2931" spans="36:77" s="1227" customFormat="1" ht="12.75">
      <c r="AJ2931" s="1228"/>
      <c r="AK2931" s="1228"/>
      <c r="AL2931" s="1228"/>
      <c r="AM2931" s="1228"/>
      <c r="AN2931" s="1228"/>
      <c r="AO2931" s="1228"/>
      <c r="AP2931" s="1228"/>
      <c r="AQ2931" s="1228"/>
      <c r="AR2931" s="1229"/>
      <c r="AS2931" s="1229"/>
      <c r="AT2931" s="1229"/>
      <c r="AU2931" s="1229"/>
      <c r="AV2931" s="1229"/>
      <c r="AW2931" s="1229"/>
      <c r="AX2931" s="1229"/>
      <c r="AY2931" s="1229"/>
      <c r="AZ2931" s="1229"/>
      <c r="BA2931" s="1229"/>
      <c r="BB2931" s="1229"/>
      <c r="BC2931" s="1229"/>
      <c r="BD2931" s="1229"/>
      <c r="BE2931" s="1230"/>
      <c r="BF2931" s="1230"/>
      <c r="BG2931" s="1230"/>
      <c r="BH2931" s="1230"/>
      <c r="BI2931" s="1230"/>
      <c r="BJ2931" s="1230"/>
      <c r="BK2931" s="1230"/>
      <c r="BL2931" s="1230"/>
      <c r="BM2931" s="1230"/>
      <c r="BN2931" s="1230"/>
      <c r="BO2931" s="1230"/>
      <c r="BP2931" s="1230"/>
      <c r="BQ2931" s="1230"/>
      <c r="BR2931" s="1230"/>
      <c r="BS2931" s="1230"/>
      <c r="BT2931" s="1230"/>
      <c r="BU2931" s="1230"/>
      <c r="BV2931" s="1230"/>
      <c r="BW2931" s="1230"/>
      <c r="BX2931" s="1230"/>
      <c r="BY2931" s="1230"/>
    </row>
    <row r="2932" spans="36:77" s="1227" customFormat="1" ht="12.75">
      <c r="AJ2932" s="1228"/>
      <c r="AK2932" s="1228"/>
      <c r="AL2932" s="1228"/>
      <c r="AM2932" s="1228"/>
      <c r="AN2932" s="1228"/>
      <c r="AO2932" s="1228"/>
      <c r="AP2932" s="1228"/>
      <c r="AQ2932" s="1228"/>
      <c r="AR2932" s="1229"/>
      <c r="AS2932" s="1229"/>
      <c r="AT2932" s="1229"/>
      <c r="AU2932" s="1229"/>
      <c r="AV2932" s="1229"/>
      <c r="AW2932" s="1229"/>
      <c r="AX2932" s="1229"/>
      <c r="AY2932" s="1229"/>
      <c r="AZ2932" s="1229"/>
      <c r="BA2932" s="1229"/>
      <c r="BB2932" s="1229"/>
      <c r="BC2932" s="1229"/>
      <c r="BD2932" s="1229"/>
      <c r="BE2932" s="1230"/>
      <c r="BF2932" s="1230"/>
      <c r="BG2932" s="1230"/>
      <c r="BH2932" s="1230"/>
      <c r="BI2932" s="1230"/>
      <c r="BJ2932" s="1230"/>
      <c r="BK2932" s="1230"/>
      <c r="BL2932" s="1230"/>
      <c r="BM2932" s="1230"/>
      <c r="BN2932" s="1230"/>
      <c r="BO2932" s="1230"/>
      <c r="BP2932" s="1230"/>
      <c r="BQ2932" s="1230"/>
      <c r="BR2932" s="1230"/>
      <c r="BS2932" s="1230"/>
      <c r="BT2932" s="1230"/>
      <c r="BU2932" s="1230"/>
      <c r="BV2932" s="1230"/>
      <c r="BW2932" s="1230"/>
      <c r="BX2932" s="1230"/>
      <c r="BY2932" s="1230"/>
    </row>
    <row r="2933" spans="36:77" s="1227" customFormat="1" ht="12.75">
      <c r="AJ2933" s="1228"/>
      <c r="AK2933" s="1228"/>
      <c r="AL2933" s="1228"/>
      <c r="AM2933" s="1228"/>
      <c r="AN2933" s="1228"/>
      <c r="AO2933" s="1228"/>
      <c r="AP2933" s="1228"/>
      <c r="AQ2933" s="1228"/>
      <c r="AR2933" s="1229"/>
      <c r="AS2933" s="1229"/>
      <c r="AT2933" s="1229"/>
      <c r="AU2933" s="1229"/>
      <c r="AV2933" s="1229"/>
      <c r="AW2933" s="1229"/>
      <c r="AX2933" s="1229"/>
      <c r="AY2933" s="1229"/>
      <c r="AZ2933" s="1229"/>
      <c r="BA2933" s="1229"/>
      <c r="BB2933" s="1229"/>
      <c r="BC2933" s="1229"/>
      <c r="BD2933" s="1229"/>
      <c r="BE2933" s="1230"/>
      <c r="BF2933" s="1230"/>
      <c r="BG2933" s="1230"/>
      <c r="BH2933" s="1230"/>
      <c r="BI2933" s="1230"/>
      <c r="BJ2933" s="1230"/>
      <c r="BK2933" s="1230"/>
      <c r="BL2933" s="1230"/>
      <c r="BM2933" s="1230"/>
      <c r="BN2933" s="1230"/>
      <c r="BO2933" s="1230"/>
      <c r="BP2933" s="1230"/>
      <c r="BQ2933" s="1230"/>
      <c r="BR2933" s="1230"/>
      <c r="BS2933" s="1230"/>
      <c r="BT2933" s="1230"/>
      <c r="BU2933" s="1230"/>
      <c r="BV2933" s="1230"/>
      <c r="BW2933" s="1230"/>
      <c r="BX2933" s="1230"/>
      <c r="BY2933" s="1230"/>
    </row>
    <row r="2934" spans="36:77" s="1227" customFormat="1" ht="12.75">
      <c r="AJ2934" s="1228"/>
      <c r="AK2934" s="1228"/>
      <c r="AL2934" s="1228"/>
      <c r="AM2934" s="1228"/>
      <c r="AN2934" s="1228"/>
      <c r="AO2934" s="1228"/>
      <c r="AP2934" s="1228"/>
      <c r="AQ2934" s="1228"/>
      <c r="AR2934" s="1229"/>
      <c r="AS2934" s="1229"/>
      <c r="AT2934" s="1229"/>
      <c r="AU2934" s="1229"/>
      <c r="AV2934" s="1229"/>
      <c r="AW2934" s="1229"/>
      <c r="AX2934" s="1229"/>
      <c r="AY2934" s="1229"/>
      <c r="AZ2934" s="1229"/>
      <c r="BA2934" s="1229"/>
      <c r="BB2934" s="1229"/>
      <c r="BC2934" s="1229"/>
      <c r="BD2934" s="1229"/>
      <c r="BE2934" s="1230"/>
      <c r="BF2934" s="1230"/>
      <c r="BG2934" s="1230"/>
      <c r="BH2934" s="1230"/>
      <c r="BI2934" s="1230"/>
      <c r="BJ2934" s="1230"/>
      <c r="BK2934" s="1230"/>
      <c r="BL2934" s="1230"/>
      <c r="BM2934" s="1230"/>
      <c r="BN2934" s="1230"/>
      <c r="BO2934" s="1230"/>
      <c r="BP2934" s="1230"/>
      <c r="BQ2934" s="1230"/>
      <c r="BR2934" s="1230"/>
      <c r="BS2934" s="1230"/>
      <c r="BT2934" s="1230"/>
      <c r="BU2934" s="1230"/>
      <c r="BV2934" s="1230"/>
      <c r="BW2934" s="1230"/>
      <c r="BX2934" s="1230"/>
      <c r="BY2934" s="1230"/>
    </row>
    <row r="2935" spans="36:77" s="1227" customFormat="1" ht="12.75">
      <c r="AJ2935" s="1228"/>
      <c r="AK2935" s="1228"/>
      <c r="AL2935" s="1228"/>
      <c r="AM2935" s="1228"/>
      <c r="AN2935" s="1228"/>
      <c r="AO2935" s="1228"/>
      <c r="AP2935" s="1228"/>
      <c r="AQ2935" s="1228"/>
      <c r="AR2935" s="1229"/>
      <c r="AS2935" s="1229"/>
      <c r="AT2935" s="1229"/>
      <c r="AU2935" s="1229"/>
      <c r="AV2935" s="1229"/>
      <c r="AW2935" s="1229"/>
      <c r="AX2935" s="1229"/>
      <c r="AY2935" s="1229"/>
      <c r="AZ2935" s="1229"/>
      <c r="BA2935" s="1229"/>
      <c r="BB2935" s="1229"/>
      <c r="BC2935" s="1229"/>
      <c r="BD2935" s="1229"/>
      <c r="BE2935" s="1230"/>
      <c r="BF2935" s="1230"/>
      <c r="BG2935" s="1230"/>
      <c r="BH2935" s="1230"/>
      <c r="BI2935" s="1230"/>
      <c r="BJ2935" s="1230"/>
      <c r="BK2935" s="1230"/>
      <c r="BL2935" s="1230"/>
      <c r="BM2935" s="1230"/>
      <c r="BN2935" s="1230"/>
      <c r="BO2935" s="1230"/>
      <c r="BP2935" s="1230"/>
      <c r="BQ2935" s="1230"/>
      <c r="BR2935" s="1230"/>
      <c r="BS2935" s="1230"/>
      <c r="BT2935" s="1230"/>
      <c r="BU2935" s="1230"/>
      <c r="BV2935" s="1230"/>
      <c r="BW2935" s="1230"/>
      <c r="BX2935" s="1230"/>
      <c r="BY2935" s="1230"/>
    </row>
    <row r="2936" spans="36:77" s="1227" customFormat="1" ht="12.75">
      <c r="AJ2936" s="1228"/>
      <c r="AK2936" s="1228"/>
      <c r="AL2936" s="1228"/>
      <c r="AM2936" s="1228"/>
      <c r="AN2936" s="1228"/>
      <c r="AO2936" s="1228"/>
      <c r="AP2936" s="1228"/>
      <c r="AQ2936" s="1228"/>
      <c r="AR2936" s="1229"/>
      <c r="AS2936" s="1229"/>
      <c r="AT2936" s="1229"/>
      <c r="AU2936" s="1229"/>
      <c r="AV2936" s="1229"/>
      <c r="AW2936" s="1229"/>
      <c r="AX2936" s="1229"/>
      <c r="AY2936" s="1229"/>
      <c r="AZ2936" s="1229"/>
      <c r="BA2936" s="1229"/>
      <c r="BB2936" s="1229"/>
      <c r="BC2936" s="1229"/>
      <c r="BD2936" s="1229"/>
      <c r="BE2936" s="1230"/>
      <c r="BF2936" s="1230"/>
      <c r="BG2936" s="1230"/>
      <c r="BH2936" s="1230"/>
      <c r="BI2936" s="1230"/>
      <c r="BJ2936" s="1230"/>
      <c r="BK2936" s="1230"/>
      <c r="BL2936" s="1230"/>
      <c r="BM2936" s="1230"/>
      <c r="BN2936" s="1230"/>
      <c r="BO2936" s="1230"/>
      <c r="BP2936" s="1230"/>
      <c r="BQ2936" s="1230"/>
      <c r="BR2936" s="1230"/>
      <c r="BS2936" s="1230"/>
      <c r="BT2936" s="1230"/>
      <c r="BU2936" s="1230"/>
      <c r="BV2936" s="1230"/>
      <c r="BW2936" s="1230"/>
      <c r="BX2936" s="1230"/>
      <c r="BY2936" s="1230"/>
    </row>
    <row r="2937" spans="36:77" s="1227" customFormat="1" ht="12.75">
      <c r="AJ2937" s="1228"/>
      <c r="AK2937" s="1228"/>
      <c r="AL2937" s="1228"/>
      <c r="AM2937" s="1228"/>
      <c r="AN2937" s="1228"/>
      <c r="AO2937" s="1228"/>
      <c r="AP2937" s="1228"/>
      <c r="AQ2937" s="1228"/>
      <c r="AR2937" s="1229"/>
      <c r="AS2937" s="1229"/>
      <c r="AT2937" s="1229"/>
      <c r="AU2937" s="1229"/>
      <c r="AV2937" s="1229"/>
      <c r="AW2937" s="1229"/>
      <c r="AX2937" s="1229"/>
      <c r="AY2937" s="1229"/>
      <c r="AZ2937" s="1229"/>
      <c r="BA2937" s="1229"/>
      <c r="BB2937" s="1229"/>
      <c r="BC2937" s="1229"/>
      <c r="BD2937" s="1229"/>
      <c r="BE2937" s="1230"/>
      <c r="BF2937" s="1230"/>
      <c r="BG2937" s="1230"/>
      <c r="BH2937" s="1230"/>
      <c r="BI2937" s="1230"/>
      <c r="BJ2937" s="1230"/>
      <c r="BK2937" s="1230"/>
      <c r="BL2937" s="1230"/>
      <c r="BM2937" s="1230"/>
      <c r="BN2937" s="1230"/>
      <c r="BO2937" s="1230"/>
      <c r="BP2937" s="1230"/>
      <c r="BQ2937" s="1230"/>
      <c r="BR2937" s="1230"/>
      <c r="BS2937" s="1230"/>
      <c r="BT2937" s="1230"/>
      <c r="BU2937" s="1230"/>
      <c r="BV2937" s="1230"/>
      <c r="BW2937" s="1230"/>
      <c r="BX2937" s="1230"/>
      <c r="BY2937" s="1230"/>
    </row>
    <row r="2938" spans="36:77" s="1227" customFormat="1" ht="12.75">
      <c r="AJ2938" s="1228"/>
      <c r="AK2938" s="1228"/>
      <c r="AL2938" s="1228"/>
      <c r="AM2938" s="1228"/>
      <c r="AN2938" s="1228"/>
      <c r="AO2938" s="1228"/>
      <c r="AP2938" s="1228"/>
      <c r="AQ2938" s="1228"/>
      <c r="AR2938" s="1229"/>
      <c r="AS2938" s="1229"/>
      <c r="AT2938" s="1229"/>
      <c r="AU2938" s="1229"/>
      <c r="AV2938" s="1229"/>
      <c r="AW2938" s="1229"/>
      <c r="AX2938" s="1229"/>
      <c r="AY2938" s="1229"/>
      <c r="AZ2938" s="1229"/>
      <c r="BA2938" s="1229"/>
      <c r="BB2938" s="1229"/>
      <c r="BC2938" s="1229"/>
      <c r="BD2938" s="1229"/>
      <c r="BE2938" s="1230"/>
      <c r="BF2938" s="1230"/>
      <c r="BG2938" s="1230"/>
      <c r="BH2938" s="1230"/>
      <c r="BI2938" s="1230"/>
      <c r="BJ2938" s="1230"/>
      <c r="BK2938" s="1230"/>
      <c r="BL2938" s="1230"/>
      <c r="BM2938" s="1230"/>
      <c r="BN2938" s="1230"/>
      <c r="BO2938" s="1230"/>
      <c r="BP2938" s="1230"/>
      <c r="BQ2938" s="1230"/>
      <c r="BR2938" s="1230"/>
      <c r="BS2938" s="1230"/>
      <c r="BT2938" s="1230"/>
      <c r="BU2938" s="1230"/>
      <c r="BV2938" s="1230"/>
      <c r="BW2938" s="1230"/>
      <c r="BX2938" s="1230"/>
      <c r="BY2938" s="1230"/>
    </row>
    <row r="2939" spans="36:77" s="1227" customFormat="1" ht="12.75">
      <c r="AJ2939" s="1228"/>
      <c r="AK2939" s="1228"/>
      <c r="AL2939" s="1228"/>
      <c r="AM2939" s="1228"/>
      <c r="AN2939" s="1228"/>
      <c r="AO2939" s="1228"/>
      <c r="AP2939" s="1228"/>
      <c r="AQ2939" s="1228"/>
      <c r="AR2939" s="1229"/>
      <c r="AS2939" s="1229"/>
      <c r="AT2939" s="1229"/>
      <c r="AU2939" s="1229"/>
      <c r="AV2939" s="1229"/>
      <c r="AW2939" s="1229"/>
      <c r="AX2939" s="1229"/>
      <c r="AY2939" s="1229"/>
      <c r="AZ2939" s="1229"/>
      <c r="BA2939" s="1229"/>
      <c r="BB2939" s="1229"/>
      <c r="BC2939" s="1229"/>
      <c r="BD2939" s="1229"/>
      <c r="BE2939" s="1230"/>
      <c r="BF2939" s="1230"/>
      <c r="BG2939" s="1230"/>
      <c r="BH2939" s="1230"/>
      <c r="BI2939" s="1230"/>
      <c r="BJ2939" s="1230"/>
      <c r="BK2939" s="1230"/>
      <c r="BL2939" s="1230"/>
      <c r="BM2939" s="1230"/>
      <c r="BN2939" s="1230"/>
      <c r="BO2939" s="1230"/>
      <c r="BP2939" s="1230"/>
      <c r="BQ2939" s="1230"/>
      <c r="BR2939" s="1230"/>
      <c r="BS2939" s="1230"/>
      <c r="BT2939" s="1230"/>
      <c r="BU2939" s="1230"/>
      <c r="BV2939" s="1230"/>
      <c r="BW2939" s="1230"/>
      <c r="BX2939" s="1230"/>
      <c r="BY2939" s="1230"/>
    </row>
    <row r="2940" spans="36:77" s="1227" customFormat="1" ht="12.75">
      <c r="AJ2940" s="1228"/>
      <c r="AK2940" s="1228"/>
      <c r="AL2940" s="1228"/>
      <c r="AM2940" s="1228"/>
      <c r="AN2940" s="1228"/>
      <c r="AO2940" s="1228"/>
      <c r="AP2940" s="1228"/>
      <c r="AQ2940" s="1228"/>
      <c r="AR2940" s="1229"/>
      <c r="AS2940" s="1229"/>
      <c r="AT2940" s="1229"/>
      <c r="AU2940" s="1229"/>
      <c r="AV2940" s="1229"/>
      <c r="AW2940" s="1229"/>
      <c r="AX2940" s="1229"/>
      <c r="AY2940" s="1229"/>
      <c r="AZ2940" s="1229"/>
      <c r="BA2940" s="1229"/>
      <c r="BB2940" s="1229"/>
      <c r="BC2940" s="1229"/>
      <c r="BD2940" s="1229"/>
      <c r="BE2940" s="1230"/>
      <c r="BF2940" s="1230"/>
      <c r="BG2940" s="1230"/>
      <c r="BH2940" s="1230"/>
      <c r="BI2940" s="1230"/>
      <c r="BJ2940" s="1230"/>
      <c r="BK2940" s="1230"/>
      <c r="BL2940" s="1230"/>
      <c r="BM2940" s="1230"/>
      <c r="BN2940" s="1230"/>
      <c r="BO2940" s="1230"/>
      <c r="BP2940" s="1230"/>
      <c r="BQ2940" s="1230"/>
      <c r="BR2940" s="1230"/>
      <c r="BS2940" s="1230"/>
      <c r="BT2940" s="1230"/>
      <c r="BU2940" s="1230"/>
      <c r="BV2940" s="1230"/>
      <c r="BW2940" s="1230"/>
      <c r="BX2940" s="1230"/>
      <c r="BY2940" s="1230"/>
    </row>
    <row r="2941" spans="36:77" s="1227" customFormat="1" ht="12.75">
      <c r="AJ2941" s="1228"/>
      <c r="AK2941" s="1228"/>
      <c r="AL2941" s="1228"/>
      <c r="AM2941" s="1228"/>
      <c r="AN2941" s="1228"/>
      <c r="AO2941" s="1228"/>
      <c r="AP2941" s="1228"/>
      <c r="AQ2941" s="1228"/>
      <c r="AR2941" s="1229"/>
      <c r="AS2941" s="1229"/>
      <c r="AT2941" s="1229"/>
      <c r="AU2941" s="1229"/>
      <c r="AV2941" s="1229"/>
      <c r="AW2941" s="1229"/>
      <c r="AX2941" s="1229"/>
      <c r="AY2941" s="1229"/>
      <c r="AZ2941" s="1229"/>
      <c r="BA2941" s="1229"/>
      <c r="BB2941" s="1229"/>
      <c r="BC2941" s="1229"/>
      <c r="BD2941" s="1229"/>
      <c r="BE2941" s="1230"/>
      <c r="BF2941" s="1230"/>
      <c r="BG2941" s="1230"/>
      <c r="BH2941" s="1230"/>
      <c r="BI2941" s="1230"/>
      <c r="BJ2941" s="1230"/>
      <c r="BK2941" s="1230"/>
      <c r="BL2941" s="1230"/>
      <c r="BM2941" s="1230"/>
      <c r="BN2941" s="1230"/>
      <c r="BO2941" s="1230"/>
      <c r="BP2941" s="1230"/>
      <c r="BQ2941" s="1230"/>
      <c r="BR2941" s="1230"/>
      <c r="BS2941" s="1230"/>
      <c r="BT2941" s="1230"/>
      <c r="BU2941" s="1230"/>
      <c r="BV2941" s="1230"/>
      <c r="BW2941" s="1230"/>
      <c r="BX2941" s="1230"/>
      <c r="BY2941" s="1230"/>
    </row>
    <row r="2942" spans="36:77" s="1227" customFormat="1" ht="12.75">
      <c r="AJ2942" s="1228"/>
      <c r="AK2942" s="1228"/>
      <c r="AL2942" s="1228"/>
      <c r="AM2942" s="1228"/>
      <c r="AN2942" s="1228"/>
      <c r="AO2942" s="1228"/>
      <c r="AP2942" s="1228"/>
      <c r="AQ2942" s="1228"/>
      <c r="AR2942" s="1229"/>
      <c r="AS2942" s="1229"/>
      <c r="AT2942" s="1229"/>
      <c r="AU2942" s="1229"/>
      <c r="AV2942" s="1229"/>
      <c r="AW2942" s="1229"/>
      <c r="AX2942" s="1229"/>
      <c r="AY2942" s="1229"/>
      <c r="AZ2942" s="1229"/>
      <c r="BA2942" s="1229"/>
      <c r="BB2942" s="1229"/>
      <c r="BC2942" s="1229"/>
      <c r="BD2942" s="1229"/>
      <c r="BE2942" s="1230"/>
      <c r="BF2942" s="1230"/>
      <c r="BG2942" s="1230"/>
      <c r="BH2942" s="1230"/>
      <c r="BI2942" s="1230"/>
      <c r="BJ2942" s="1230"/>
      <c r="BK2942" s="1230"/>
      <c r="BL2942" s="1230"/>
      <c r="BM2942" s="1230"/>
      <c r="BN2942" s="1230"/>
      <c r="BO2942" s="1230"/>
      <c r="BP2942" s="1230"/>
      <c r="BQ2942" s="1230"/>
      <c r="BR2942" s="1230"/>
      <c r="BS2942" s="1230"/>
      <c r="BT2942" s="1230"/>
      <c r="BU2942" s="1230"/>
      <c r="BV2942" s="1230"/>
      <c r="BW2942" s="1230"/>
      <c r="BX2942" s="1230"/>
      <c r="BY2942" s="1230"/>
    </row>
    <row r="2943" spans="36:77" s="1227" customFormat="1" ht="12.75">
      <c r="AJ2943" s="1228"/>
      <c r="AK2943" s="1228"/>
      <c r="AL2943" s="1228"/>
      <c r="AM2943" s="1228"/>
      <c r="AN2943" s="1228"/>
      <c r="AO2943" s="1228"/>
      <c r="AP2943" s="1228"/>
      <c r="AQ2943" s="1228"/>
      <c r="AR2943" s="1229"/>
      <c r="AS2943" s="1229"/>
      <c r="AT2943" s="1229"/>
      <c r="AU2943" s="1229"/>
      <c r="AV2943" s="1229"/>
      <c r="AW2943" s="1229"/>
      <c r="AX2943" s="1229"/>
      <c r="AY2943" s="1229"/>
      <c r="AZ2943" s="1229"/>
      <c r="BA2943" s="1229"/>
      <c r="BB2943" s="1229"/>
      <c r="BC2943" s="1229"/>
      <c r="BD2943" s="1229"/>
      <c r="BE2943" s="1230"/>
      <c r="BF2943" s="1230"/>
      <c r="BG2943" s="1230"/>
      <c r="BH2943" s="1230"/>
      <c r="BI2943" s="1230"/>
      <c r="BJ2943" s="1230"/>
      <c r="BK2943" s="1230"/>
      <c r="BL2943" s="1230"/>
      <c r="BM2943" s="1230"/>
      <c r="BN2943" s="1230"/>
      <c r="BO2943" s="1230"/>
      <c r="BP2943" s="1230"/>
      <c r="BQ2943" s="1230"/>
      <c r="BR2943" s="1230"/>
      <c r="BS2943" s="1230"/>
      <c r="BT2943" s="1230"/>
      <c r="BU2943" s="1230"/>
      <c r="BV2943" s="1230"/>
      <c r="BW2943" s="1230"/>
      <c r="BX2943" s="1230"/>
      <c r="BY2943" s="1230"/>
    </row>
    <row r="2944" spans="36:77" s="1227" customFormat="1" ht="12.75">
      <c r="AJ2944" s="1228"/>
      <c r="AK2944" s="1228"/>
      <c r="AL2944" s="1228"/>
      <c r="AM2944" s="1228"/>
      <c r="AN2944" s="1228"/>
      <c r="AO2944" s="1228"/>
      <c r="AP2944" s="1228"/>
      <c r="AQ2944" s="1228"/>
      <c r="AR2944" s="1229"/>
      <c r="AS2944" s="1229"/>
      <c r="AT2944" s="1229"/>
      <c r="AU2944" s="1229"/>
      <c r="AV2944" s="1229"/>
      <c r="AW2944" s="1229"/>
      <c r="AX2944" s="1229"/>
      <c r="AY2944" s="1229"/>
      <c r="AZ2944" s="1229"/>
      <c r="BA2944" s="1229"/>
      <c r="BB2944" s="1229"/>
      <c r="BC2944" s="1229"/>
      <c r="BD2944" s="1229"/>
      <c r="BE2944" s="1230"/>
      <c r="BF2944" s="1230"/>
      <c r="BG2944" s="1230"/>
      <c r="BH2944" s="1230"/>
      <c r="BI2944" s="1230"/>
      <c r="BJ2944" s="1230"/>
      <c r="BK2944" s="1230"/>
      <c r="BL2944" s="1230"/>
      <c r="BM2944" s="1230"/>
      <c r="BN2944" s="1230"/>
      <c r="BO2944" s="1230"/>
      <c r="BP2944" s="1230"/>
      <c r="BQ2944" s="1230"/>
      <c r="BR2944" s="1230"/>
      <c r="BS2944" s="1230"/>
      <c r="BT2944" s="1230"/>
      <c r="BU2944" s="1230"/>
      <c r="BV2944" s="1230"/>
      <c r="BW2944" s="1230"/>
      <c r="BX2944" s="1230"/>
      <c r="BY2944" s="1230"/>
    </row>
    <row r="2945" spans="36:77" s="1227" customFormat="1" ht="12.75">
      <c r="AJ2945" s="1228"/>
      <c r="AK2945" s="1228"/>
      <c r="AL2945" s="1228"/>
      <c r="AM2945" s="1228"/>
      <c r="AN2945" s="1228"/>
      <c r="AO2945" s="1228"/>
      <c r="AP2945" s="1228"/>
      <c r="AQ2945" s="1228"/>
      <c r="AR2945" s="1229"/>
      <c r="AS2945" s="1229"/>
      <c r="AT2945" s="1229"/>
      <c r="AU2945" s="1229"/>
      <c r="AV2945" s="1229"/>
      <c r="AW2945" s="1229"/>
      <c r="AX2945" s="1229"/>
      <c r="AY2945" s="1229"/>
      <c r="AZ2945" s="1229"/>
      <c r="BA2945" s="1229"/>
      <c r="BB2945" s="1229"/>
      <c r="BC2945" s="1229"/>
      <c r="BD2945" s="1229"/>
      <c r="BE2945" s="1230"/>
      <c r="BF2945" s="1230"/>
      <c r="BG2945" s="1230"/>
      <c r="BH2945" s="1230"/>
      <c r="BI2945" s="1230"/>
      <c r="BJ2945" s="1230"/>
      <c r="BK2945" s="1230"/>
      <c r="BL2945" s="1230"/>
      <c r="BM2945" s="1230"/>
      <c r="BN2945" s="1230"/>
      <c r="BO2945" s="1230"/>
      <c r="BP2945" s="1230"/>
      <c r="BQ2945" s="1230"/>
      <c r="BR2945" s="1230"/>
      <c r="BS2945" s="1230"/>
      <c r="BT2945" s="1230"/>
      <c r="BU2945" s="1230"/>
      <c r="BV2945" s="1230"/>
      <c r="BW2945" s="1230"/>
      <c r="BX2945" s="1230"/>
      <c r="BY2945" s="1230"/>
    </row>
    <row r="2946" spans="36:77" s="1227" customFormat="1" ht="12.75">
      <c r="AJ2946" s="1228"/>
      <c r="AK2946" s="1228"/>
      <c r="AL2946" s="1228"/>
      <c r="AM2946" s="1228"/>
      <c r="AN2946" s="1228"/>
      <c r="AO2946" s="1228"/>
      <c r="AP2946" s="1228"/>
      <c r="AQ2946" s="1228"/>
      <c r="AR2946" s="1229"/>
      <c r="AS2946" s="1229"/>
      <c r="AT2946" s="1229"/>
      <c r="AU2946" s="1229"/>
      <c r="AV2946" s="1229"/>
      <c r="AW2946" s="1229"/>
      <c r="AX2946" s="1229"/>
      <c r="AY2946" s="1229"/>
      <c r="AZ2946" s="1229"/>
      <c r="BA2946" s="1229"/>
      <c r="BB2946" s="1229"/>
      <c r="BC2946" s="1229"/>
      <c r="BD2946" s="1229"/>
      <c r="BE2946" s="1230"/>
      <c r="BF2946" s="1230"/>
      <c r="BG2946" s="1230"/>
      <c r="BH2946" s="1230"/>
      <c r="BI2946" s="1230"/>
      <c r="BJ2946" s="1230"/>
      <c r="BK2946" s="1230"/>
      <c r="BL2946" s="1230"/>
      <c r="BM2946" s="1230"/>
      <c r="BN2946" s="1230"/>
      <c r="BO2946" s="1230"/>
      <c r="BP2946" s="1230"/>
      <c r="BQ2946" s="1230"/>
      <c r="BR2946" s="1230"/>
      <c r="BS2946" s="1230"/>
      <c r="BT2946" s="1230"/>
      <c r="BU2946" s="1230"/>
      <c r="BV2946" s="1230"/>
      <c r="BW2946" s="1230"/>
      <c r="BX2946" s="1230"/>
      <c r="BY2946" s="1230"/>
    </row>
    <row r="2947" spans="36:77" s="1227" customFormat="1" ht="12.75">
      <c r="AJ2947" s="1228"/>
      <c r="AK2947" s="1228"/>
      <c r="AL2947" s="1228"/>
      <c r="AM2947" s="1228"/>
      <c r="AN2947" s="1228"/>
      <c r="AO2947" s="1228"/>
      <c r="AP2947" s="1228"/>
      <c r="AQ2947" s="1228"/>
      <c r="AR2947" s="1229"/>
      <c r="AS2947" s="1229"/>
      <c r="AT2947" s="1229"/>
      <c r="AU2947" s="1229"/>
      <c r="AV2947" s="1229"/>
      <c r="AW2947" s="1229"/>
      <c r="AX2947" s="1229"/>
      <c r="AY2947" s="1229"/>
      <c r="AZ2947" s="1229"/>
      <c r="BA2947" s="1229"/>
      <c r="BB2947" s="1229"/>
      <c r="BC2947" s="1229"/>
      <c r="BD2947" s="1229"/>
      <c r="BE2947" s="1230"/>
      <c r="BF2947" s="1230"/>
      <c r="BG2947" s="1230"/>
      <c r="BH2947" s="1230"/>
      <c r="BI2947" s="1230"/>
      <c r="BJ2947" s="1230"/>
      <c r="BK2947" s="1230"/>
      <c r="BL2947" s="1230"/>
      <c r="BM2947" s="1230"/>
      <c r="BN2947" s="1230"/>
      <c r="BO2947" s="1230"/>
      <c r="BP2947" s="1230"/>
      <c r="BQ2947" s="1230"/>
      <c r="BR2947" s="1230"/>
      <c r="BS2947" s="1230"/>
      <c r="BT2947" s="1230"/>
      <c r="BU2947" s="1230"/>
      <c r="BV2947" s="1230"/>
      <c r="BW2947" s="1230"/>
      <c r="BX2947" s="1230"/>
      <c r="BY2947" s="1230"/>
    </row>
    <row r="2948" spans="36:77" s="1227" customFormat="1" ht="12.75">
      <c r="AJ2948" s="1228"/>
      <c r="AK2948" s="1228"/>
      <c r="AL2948" s="1228"/>
      <c r="AM2948" s="1228"/>
      <c r="AN2948" s="1228"/>
      <c r="AO2948" s="1228"/>
      <c r="AP2948" s="1228"/>
      <c r="AQ2948" s="1228"/>
      <c r="AR2948" s="1229"/>
      <c r="AS2948" s="1229"/>
      <c r="AT2948" s="1229"/>
      <c r="AU2948" s="1229"/>
      <c r="AV2948" s="1229"/>
      <c r="AW2948" s="1229"/>
      <c r="AX2948" s="1229"/>
      <c r="AY2948" s="1229"/>
      <c r="AZ2948" s="1229"/>
      <c r="BA2948" s="1229"/>
      <c r="BB2948" s="1229"/>
      <c r="BC2948" s="1229"/>
      <c r="BD2948" s="1229"/>
      <c r="BE2948" s="1230"/>
      <c r="BF2948" s="1230"/>
      <c r="BG2948" s="1230"/>
      <c r="BH2948" s="1230"/>
      <c r="BI2948" s="1230"/>
      <c r="BJ2948" s="1230"/>
      <c r="BK2948" s="1230"/>
      <c r="BL2948" s="1230"/>
      <c r="BM2948" s="1230"/>
      <c r="BN2948" s="1230"/>
      <c r="BO2948" s="1230"/>
      <c r="BP2948" s="1230"/>
      <c r="BQ2948" s="1230"/>
      <c r="BR2948" s="1230"/>
      <c r="BS2948" s="1230"/>
      <c r="BT2948" s="1230"/>
      <c r="BU2948" s="1230"/>
      <c r="BV2948" s="1230"/>
      <c r="BW2948" s="1230"/>
      <c r="BX2948" s="1230"/>
      <c r="BY2948" s="1230"/>
    </row>
    <row r="2949" spans="36:77" s="1227" customFormat="1" ht="12.75">
      <c r="AJ2949" s="1228"/>
      <c r="AK2949" s="1228"/>
      <c r="AL2949" s="1228"/>
      <c r="AM2949" s="1228"/>
      <c r="AN2949" s="1228"/>
      <c r="AO2949" s="1228"/>
      <c r="AP2949" s="1228"/>
      <c r="AQ2949" s="1228"/>
      <c r="AR2949" s="1229"/>
      <c r="AS2949" s="1229"/>
      <c r="AT2949" s="1229"/>
      <c r="AU2949" s="1229"/>
      <c r="AV2949" s="1229"/>
      <c r="AW2949" s="1229"/>
      <c r="AX2949" s="1229"/>
      <c r="AY2949" s="1229"/>
      <c r="AZ2949" s="1229"/>
      <c r="BA2949" s="1229"/>
      <c r="BB2949" s="1229"/>
      <c r="BC2949" s="1229"/>
      <c r="BD2949" s="1229"/>
      <c r="BE2949" s="1230"/>
      <c r="BF2949" s="1230"/>
      <c r="BG2949" s="1230"/>
      <c r="BH2949" s="1230"/>
      <c r="BI2949" s="1230"/>
      <c r="BJ2949" s="1230"/>
      <c r="BK2949" s="1230"/>
      <c r="BL2949" s="1230"/>
      <c r="BM2949" s="1230"/>
      <c r="BN2949" s="1230"/>
      <c r="BO2949" s="1230"/>
      <c r="BP2949" s="1230"/>
      <c r="BQ2949" s="1230"/>
      <c r="BR2949" s="1230"/>
      <c r="BS2949" s="1230"/>
      <c r="BT2949" s="1230"/>
      <c r="BU2949" s="1230"/>
      <c r="BV2949" s="1230"/>
      <c r="BW2949" s="1230"/>
      <c r="BX2949" s="1230"/>
      <c r="BY2949" s="1230"/>
    </row>
    <row r="2950" spans="36:77" s="1227" customFormat="1" ht="12.75">
      <c r="AJ2950" s="1228"/>
      <c r="AK2950" s="1228"/>
      <c r="AL2950" s="1228"/>
      <c r="AM2950" s="1228"/>
      <c r="AN2950" s="1228"/>
      <c r="AO2950" s="1228"/>
      <c r="AP2950" s="1228"/>
      <c r="AQ2950" s="1228"/>
      <c r="AR2950" s="1229"/>
      <c r="AS2950" s="1229"/>
      <c r="AT2950" s="1229"/>
      <c r="AU2950" s="1229"/>
      <c r="AV2950" s="1229"/>
      <c r="AW2950" s="1229"/>
      <c r="AX2950" s="1229"/>
      <c r="AY2950" s="1229"/>
      <c r="AZ2950" s="1229"/>
      <c r="BA2950" s="1229"/>
      <c r="BB2950" s="1229"/>
      <c r="BC2950" s="1229"/>
      <c r="BD2950" s="1229"/>
      <c r="BE2950" s="1230"/>
      <c r="BF2950" s="1230"/>
      <c r="BG2950" s="1230"/>
      <c r="BH2950" s="1230"/>
      <c r="BI2950" s="1230"/>
      <c r="BJ2950" s="1230"/>
      <c r="BK2950" s="1230"/>
      <c r="BL2950" s="1230"/>
      <c r="BM2950" s="1230"/>
      <c r="BN2950" s="1230"/>
      <c r="BO2950" s="1230"/>
      <c r="BP2950" s="1230"/>
      <c r="BQ2950" s="1230"/>
      <c r="BR2950" s="1230"/>
      <c r="BS2950" s="1230"/>
      <c r="BT2950" s="1230"/>
      <c r="BU2950" s="1230"/>
      <c r="BV2950" s="1230"/>
      <c r="BW2950" s="1230"/>
      <c r="BX2950" s="1230"/>
      <c r="BY2950" s="1230"/>
    </row>
    <row r="2951" spans="36:77" s="1227" customFormat="1" ht="12.75">
      <c r="AJ2951" s="1228"/>
      <c r="AK2951" s="1228"/>
      <c r="AL2951" s="1228"/>
      <c r="AM2951" s="1228"/>
      <c r="AN2951" s="1228"/>
      <c r="AO2951" s="1228"/>
      <c r="AP2951" s="1228"/>
      <c r="AQ2951" s="1228"/>
      <c r="AR2951" s="1229"/>
      <c r="AS2951" s="1229"/>
      <c r="AT2951" s="1229"/>
      <c r="AU2951" s="1229"/>
      <c r="AV2951" s="1229"/>
      <c r="AW2951" s="1229"/>
      <c r="AX2951" s="1229"/>
      <c r="AY2951" s="1229"/>
      <c r="AZ2951" s="1229"/>
      <c r="BA2951" s="1229"/>
      <c r="BB2951" s="1229"/>
      <c r="BC2951" s="1229"/>
      <c r="BD2951" s="1229"/>
      <c r="BE2951" s="1230"/>
      <c r="BF2951" s="1230"/>
      <c r="BG2951" s="1230"/>
      <c r="BH2951" s="1230"/>
      <c r="BI2951" s="1230"/>
      <c r="BJ2951" s="1230"/>
      <c r="BK2951" s="1230"/>
      <c r="BL2951" s="1230"/>
      <c r="BM2951" s="1230"/>
      <c r="BN2951" s="1230"/>
      <c r="BO2951" s="1230"/>
      <c r="BP2951" s="1230"/>
      <c r="BQ2951" s="1230"/>
      <c r="BR2951" s="1230"/>
      <c r="BS2951" s="1230"/>
      <c r="BT2951" s="1230"/>
      <c r="BU2951" s="1230"/>
      <c r="BV2951" s="1230"/>
      <c r="BW2951" s="1230"/>
      <c r="BX2951" s="1230"/>
      <c r="BY2951" s="1230"/>
    </row>
    <row r="2952" spans="36:77" s="1227" customFormat="1" ht="12.75">
      <c r="AJ2952" s="1228"/>
      <c r="AK2952" s="1228"/>
      <c r="AL2952" s="1228"/>
      <c r="AM2952" s="1228"/>
      <c r="AN2952" s="1228"/>
      <c r="AO2952" s="1228"/>
      <c r="AP2952" s="1228"/>
      <c r="AQ2952" s="1228"/>
      <c r="AR2952" s="1229"/>
      <c r="AS2952" s="1229"/>
      <c r="AT2952" s="1229"/>
      <c r="AU2952" s="1229"/>
      <c r="AV2952" s="1229"/>
      <c r="AW2952" s="1229"/>
      <c r="AX2952" s="1229"/>
      <c r="AY2952" s="1229"/>
      <c r="AZ2952" s="1229"/>
      <c r="BA2952" s="1229"/>
      <c r="BB2952" s="1229"/>
      <c r="BC2952" s="1229"/>
      <c r="BD2952" s="1229"/>
      <c r="BE2952" s="1230"/>
      <c r="BF2952" s="1230"/>
      <c r="BG2952" s="1230"/>
      <c r="BH2952" s="1230"/>
      <c r="BI2952" s="1230"/>
      <c r="BJ2952" s="1230"/>
      <c r="BK2952" s="1230"/>
      <c r="BL2952" s="1230"/>
      <c r="BM2952" s="1230"/>
      <c r="BN2952" s="1230"/>
      <c r="BO2952" s="1230"/>
      <c r="BP2952" s="1230"/>
      <c r="BQ2952" s="1230"/>
      <c r="BR2952" s="1230"/>
      <c r="BS2952" s="1230"/>
      <c r="BT2952" s="1230"/>
      <c r="BU2952" s="1230"/>
      <c r="BV2952" s="1230"/>
      <c r="BW2952" s="1230"/>
      <c r="BX2952" s="1230"/>
      <c r="BY2952" s="1230"/>
    </row>
    <row r="2953" spans="36:77" s="1227" customFormat="1" ht="12.75">
      <c r="AJ2953" s="1228"/>
      <c r="AK2953" s="1228"/>
      <c r="AL2953" s="1228"/>
      <c r="AM2953" s="1228"/>
      <c r="AN2953" s="1228"/>
      <c r="AO2953" s="1228"/>
      <c r="AP2953" s="1228"/>
      <c r="AQ2953" s="1228"/>
      <c r="AR2953" s="1229"/>
      <c r="AS2953" s="1229"/>
      <c r="AT2953" s="1229"/>
      <c r="AU2953" s="1229"/>
      <c r="AV2953" s="1229"/>
      <c r="AW2953" s="1229"/>
      <c r="AX2953" s="1229"/>
      <c r="AY2953" s="1229"/>
      <c r="AZ2953" s="1229"/>
      <c r="BA2953" s="1229"/>
      <c r="BB2953" s="1229"/>
      <c r="BC2953" s="1229"/>
      <c r="BD2953" s="1229"/>
      <c r="BE2953" s="1230"/>
      <c r="BF2953" s="1230"/>
      <c r="BG2953" s="1230"/>
      <c r="BH2953" s="1230"/>
      <c r="BI2953" s="1230"/>
      <c r="BJ2953" s="1230"/>
      <c r="BK2953" s="1230"/>
      <c r="BL2953" s="1230"/>
      <c r="BM2953" s="1230"/>
      <c r="BN2953" s="1230"/>
      <c r="BO2953" s="1230"/>
      <c r="BP2953" s="1230"/>
      <c r="BQ2953" s="1230"/>
      <c r="BR2953" s="1230"/>
      <c r="BS2953" s="1230"/>
      <c r="BT2953" s="1230"/>
      <c r="BU2953" s="1230"/>
      <c r="BV2953" s="1230"/>
      <c r="BW2953" s="1230"/>
      <c r="BX2953" s="1230"/>
      <c r="BY2953" s="1230"/>
    </row>
    <row r="2954" spans="36:77" s="1227" customFormat="1" ht="12.75">
      <c r="AJ2954" s="1228"/>
      <c r="AK2954" s="1228"/>
      <c r="AL2954" s="1228"/>
      <c r="AM2954" s="1228"/>
      <c r="AN2954" s="1228"/>
      <c r="AO2954" s="1228"/>
      <c r="AP2954" s="1228"/>
      <c r="AQ2954" s="1228"/>
      <c r="AR2954" s="1229"/>
      <c r="AS2954" s="1229"/>
      <c r="AT2954" s="1229"/>
      <c r="AU2954" s="1229"/>
      <c r="AV2954" s="1229"/>
      <c r="AW2954" s="1229"/>
      <c r="AX2954" s="1229"/>
      <c r="AY2954" s="1229"/>
      <c r="AZ2954" s="1229"/>
      <c r="BA2954" s="1229"/>
      <c r="BB2954" s="1229"/>
      <c r="BC2954" s="1229"/>
      <c r="BD2954" s="1229"/>
      <c r="BE2954" s="1230"/>
      <c r="BF2954" s="1230"/>
      <c r="BG2954" s="1230"/>
      <c r="BH2954" s="1230"/>
      <c r="BI2954" s="1230"/>
      <c r="BJ2954" s="1230"/>
      <c r="BK2954" s="1230"/>
      <c r="BL2954" s="1230"/>
      <c r="BM2954" s="1230"/>
      <c r="BN2954" s="1230"/>
      <c r="BO2954" s="1230"/>
      <c r="BP2954" s="1230"/>
      <c r="BQ2954" s="1230"/>
      <c r="BR2954" s="1230"/>
      <c r="BS2954" s="1230"/>
      <c r="BT2954" s="1230"/>
      <c r="BU2954" s="1230"/>
      <c r="BV2954" s="1230"/>
      <c r="BW2954" s="1230"/>
      <c r="BX2954" s="1230"/>
      <c r="BY2954" s="1230"/>
    </row>
    <row r="2955" spans="36:77" s="1227" customFormat="1" ht="12.75">
      <c r="AJ2955" s="1228"/>
      <c r="AK2955" s="1228"/>
      <c r="AL2955" s="1228"/>
      <c r="AM2955" s="1228"/>
      <c r="AN2955" s="1228"/>
      <c r="AO2955" s="1228"/>
      <c r="AP2955" s="1228"/>
      <c r="AQ2955" s="1228"/>
      <c r="AR2955" s="1229"/>
      <c r="AS2955" s="1229"/>
      <c r="AT2955" s="1229"/>
      <c r="AU2955" s="1229"/>
      <c r="AV2955" s="1229"/>
      <c r="AW2955" s="1229"/>
      <c r="AX2955" s="1229"/>
      <c r="AY2955" s="1229"/>
      <c r="AZ2955" s="1229"/>
      <c r="BA2955" s="1229"/>
      <c r="BB2955" s="1229"/>
      <c r="BC2955" s="1229"/>
      <c r="BD2955" s="1229"/>
      <c r="BE2955" s="1230"/>
      <c r="BF2955" s="1230"/>
      <c r="BG2955" s="1230"/>
      <c r="BH2955" s="1230"/>
      <c r="BI2955" s="1230"/>
      <c r="BJ2955" s="1230"/>
      <c r="BK2955" s="1230"/>
      <c r="BL2955" s="1230"/>
      <c r="BM2955" s="1230"/>
      <c r="BN2955" s="1230"/>
      <c r="BO2955" s="1230"/>
      <c r="BP2955" s="1230"/>
      <c r="BQ2955" s="1230"/>
      <c r="BR2955" s="1230"/>
      <c r="BS2955" s="1230"/>
      <c r="BT2955" s="1230"/>
      <c r="BU2955" s="1230"/>
      <c r="BV2955" s="1230"/>
      <c r="BW2955" s="1230"/>
      <c r="BX2955" s="1230"/>
      <c r="BY2955" s="1230"/>
    </row>
    <row r="2956" spans="36:77" s="1227" customFormat="1" ht="12.75">
      <c r="AJ2956" s="1228"/>
      <c r="AK2956" s="1228"/>
      <c r="AL2956" s="1228"/>
      <c r="AM2956" s="1228"/>
      <c r="AN2956" s="1228"/>
      <c r="AO2956" s="1228"/>
      <c r="AP2956" s="1228"/>
      <c r="AQ2956" s="1228"/>
      <c r="AR2956" s="1229"/>
      <c r="AS2956" s="1229"/>
      <c r="AT2956" s="1229"/>
      <c r="AU2956" s="1229"/>
      <c r="AV2956" s="1229"/>
      <c r="AW2956" s="1229"/>
      <c r="AX2956" s="1229"/>
      <c r="AY2956" s="1229"/>
      <c r="AZ2956" s="1229"/>
      <c r="BA2956" s="1229"/>
      <c r="BB2956" s="1229"/>
      <c r="BC2956" s="1229"/>
      <c r="BD2956" s="1229"/>
      <c r="BE2956" s="1230"/>
      <c r="BF2956" s="1230"/>
      <c r="BG2956" s="1230"/>
      <c r="BH2956" s="1230"/>
      <c r="BI2956" s="1230"/>
      <c r="BJ2956" s="1230"/>
      <c r="BK2956" s="1230"/>
      <c r="BL2956" s="1230"/>
      <c r="BM2956" s="1230"/>
      <c r="BN2956" s="1230"/>
      <c r="BO2956" s="1230"/>
      <c r="BP2956" s="1230"/>
      <c r="BQ2956" s="1230"/>
      <c r="BR2956" s="1230"/>
      <c r="BS2956" s="1230"/>
      <c r="BT2956" s="1230"/>
      <c r="BU2956" s="1230"/>
      <c r="BV2956" s="1230"/>
      <c r="BW2956" s="1230"/>
      <c r="BX2956" s="1230"/>
      <c r="BY2956" s="1230"/>
    </row>
    <row r="2957" spans="36:77" s="1227" customFormat="1" ht="12.75">
      <c r="AJ2957" s="1228"/>
      <c r="AK2957" s="1228"/>
      <c r="AL2957" s="1228"/>
      <c r="AM2957" s="1228"/>
      <c r="AN2957" s="1228"/>
      <c r="AO2957" s="1228"/>
      <c r="AP2957" s="1228"/>
      <c r="AQ2957" s="1228"/>
      <c r="AR2957" s="1229"/>
      <c r="AS2957" s="1229"/>
      <c r="AT2957" s="1229"/>
      <c r="AU2957" s="1229"/>
      <c r="AV2957" s="1229"/>
      <c r="AW2957" s="1229"/>
      <c r="AX2957" s="1229"/>
      <c r="AY2957" s="1229"/>
      <c r="AZ2957" s="1229"/>
      <c r="BA2957" s="1229"/>
      <c r="BB2957" s="1229"/>
      <c r="BC2957" s="1229"/>
      <c r="BD2957" s="1229"/>
      <c r="BE2957" s="1230"/>
      <c r="BF2957" s="1230"/>
      <c r="BG2957" s="1230"/>
      <c r="BH2957" s="1230"/>
      <c r="BI2957" s="1230"/>
      <c r="BJ2957" s="1230"/>
      <c r="BK2957" s="1230"/>
      <c r="BL2957" s="1230"/>
      <c r="BM2957" s="1230"/>
      <c r="BN2957" s="1230"/>
      <c r="BO2957" s="1230"/>
      <c r="BP2957" s="1230"/>
      <c r="BQ2957" s="1230"/>
      <c r="BR2957" s="1230"/>
      <c r="BS2957" s="1230"/>
      <c r="BT2957" s="1230"/>
      <c r="BU2957" s="1230"/>
      <c r="BV2957" s="1230"/>
      <c r="BW2957" s="1230"/>
      <c r="BX2957" s="1230"/>
      <c r="BY2957" s="1230"/>
    </row>
    <row r="2958" spans="36:77" s="1227" customFormat="1" ht="12.75">
      <c r="AJ2958" s="1228"/>
      <c r="AK2958" s="1228"/>
      <c r="AL2958" s="1228"/>
      <c r="AM2958" s="1228"/>
      <c r="AN2958" s="1228"/>
      <c r="AO2958" s="1228"/>
      <c r="AP2958" s="1228"/>
      <c r="AQ2958" s="1228"/>
      <c r="AR2958" s="1229"/>
      <c r="AS2958" s="1229"/>
      <c r="AT2958" s="1229"/>
      <c r="AU2958" s="1229"/>
      <c r="AV2958" s="1229"/>
      <c r="AW2958" s="1229"/>
      <c r="AX2958" s="1229"/>
      <c r="AY2958" s="1229"/>
      <c r="AZ2958" s="1229"/>
      <c r="BA2958" s="1229"/>
      <c r="BB2958" s="1229"/>
      <c r="BC2958" s="1229"/>
      <c r="BD2958" s="1229"/>
      <c r="BE2958" s="1230"/>
      <c r="BF2958" s="1230"/>
      <c r="BG2958" s="1230"/>
      <c r="BH2958" s="1230"/>
      <c r="BI2958" s="1230"/>
      <c r="BJ2958" s="1230"/>
      <c r="BK2958" s="1230"/>
      <c r="BL2958" s="1230"/>
      <c r="BM2958" s="1230"/>
      <c r="BN2958" s="1230"/>
      <c r="BO2958" s="1230"/>
      <c r="BP2958" s="1230"/>
      <c r="BQ2958" s="1230"/>
      <c r="BR2958" s="1230"/>
      <c r="BS2958" s="1230"/>
      <c r="BT2958" s="1230"/>
      <c r="BU2958" s="1230"/>
      <c r="BV2958" s="1230"/>
      <c r="BW2958" s="1230"/>
      <c r="BX2958" s="1230"/>
      <c r="BY2958" s="1230"/>
    </row>
    <row r="2959" spans="36:77" s="1227" customFormat="1" ht="12.75">
      <c r="AJ2959" s="1228"/>
      <c r="AK2959" s="1228"/>
      <c r="AL2959" s="1228"/>
      <c r="AM2959" s="1228"/>
      <c r="AN2959" s="1228"/>
      <c r="AO2959" s="1228"/>
      <c r="AP2959" s="1228"/>
      <c r="AQ2959" s="1228"/>
      <c r="AR2959" s="1229"/>
      <c r="AS2959" s="1229"/>
      <c r="AT2959" s="1229"/>
      <c r="AU2959" s="1229"/>
      <c r="AV2959" s="1229"/>
      <c r="AW2959" s="1229"/>
      <c r="AX2959" s="1229"/>
      <c r="AY2959" s="1229"/>
      <c r="AZ2959" s="1229"/>
      <c r="BA2959" s="1229"/>
      <c r="BB2959" s="1229"/>
      <c r="BC2959" s="1229"/>
      <c r="BD2959" s="1229"/>
      <c r="BE2959" s="1230"/>
      <c r="BF2959" s="1230"/>
      <c r="BG2959" s="1230"/>
      <c r="BH2959" s="1230"/>
      <c r="BI2959" s="1230"/>
      <c r="BJ2959" s="1230"/>
      <c r="BK2959" s="1230"/>
      <c r="BL2959" s="1230"/>
      <c r="BM2959" s="1230"/>
      <c r="BN2959" s="1230"/>
      <c r="BO2959" s="1230"/>
      <c r="BP2959" s="1230"/>
      <c r="BQ2959" s="1230"/>
      <c r="BR2959" s="1230"/>
      <c r="BS2959" s="1230"/>
      <c r="BT2959" s="1230"/>
      <c r="BU2959" s="1230"/>
      <c r="BV2959" s="1230"/>
      <c r="BW2959" s="1230"/>
      <c r="BX2959" s="1230"/>
      <c r="BY2959" s="1230"/>
    </row>
    <row r="2960" spans="36:77" s="1227" customFormat="1" ht="12.75">
      <c r="AJ2960" s="1228"/>
      <c r="AK2960" s="1228"/>
      <c r="AL2960" s="1228"/>
      <c r="AM2960" s="1228"/>
      <c r="AN2960" s="1228"/>
      <c r="AO2960" s="1228"/>
      <c r="AP2960" s="1228"/>
      <c r="AQ2960" s="1228"/>
      <c r="AR2960" s="1229"/>
      <c r="AS2960" s="1229"/>
      <c r="AT2960" s="1229"/>
      <c r="AU2960" s="1229"/>
      <c r="AV2960" s="1229"/>
      <c r="AW2960" s="1229"/>
      <c r="AX2960" s="1229"/>
      <c r="AY2960" s="1229"/>
      <c r="AZ2960" s="1229"/>
      <c r="BA2960" s="1229"/>
      <c r="BB2960" s="1229"/>
      <c r="BC2960" s="1229"/>
      <c r="BD2960" s="1229"/>
      <c r="BE2960" s="1230"/>
      <c r="BF2960" s="1230"/>
      <c r="BG2960" s="1230"/>
      <c r="BH2960" s="1230"/>
      <c r="BI2960" s="1230"/>
      <c r="BJ2960" s="1230"/>
      <c r="BK2960" s="1230"/>
      <c r="BL2960" s="1230"/>
      <c r="BM2960" s="1230"/>
      <c r="BN2960" s="1230"/>
      <c r="BO2960" s="1230"/>
      <c r="BP2960" s="1230"/>
      <c r="BQ2960" s="1230"/>
      <c r="BR2960" s="1230"/>
      <c r="BS2960" s="1230"/>
      <c r="BT2960" s="1230"/>
      <c r="BU2960" s="1230"/>
      <c r="BV2960" s="1230"/>
      <c r="BW2960" s="1230"/>
      <c r="BX2960" s="1230"/>
      <c r="BY2960" s="1230"/>
    </row>
    <row r="2961" spans="36:77" s="1227" customFormat="1" ht="12.75">
      <c r="AJ2961" s="1228"/>
      <c r="AK2961" s="1228"/>
      <c r="AL2961" s="1228"/>
      <c r="AM2961" s="1228"/>
      <c r="AN2961" s="1228"/>
      <c r="AO2961" s="1228"/>
      <c r="AP2961" s="1228"/>
      <c r="AQ2961" s="1228"/>
      <c r="AR2961" s="1229"/>
      <c r="AS2961" s="1229"/>
      <c r="AT2961" s="1229"/>
      <c r="AU2961" s="1229"/>
      <c r="AV2961" s="1229"/>
      <c r="AW2961" s="1229"/>
      <c r="AX2961" s="1229"/>
      <c r="AY2961" s="1229"/>
      <c r="AZ2961" s="1229"/>
      <c r="BA2961" s="1229"/>
      <c r="BB2961" s="1229"/>
      <c r="BC2961" s="1229"/>
      <c r="BD2961" s="1229"/>
      <c r="BE2961" s="1230"/>
      <c r="BF2961" s="1230"/>
      <c r="BG2961" s="1230"/>
      <c r="BH2961" s="1230"/>
      <c r="BI2961" s="1230"/>
      <c r="BJ2961" s="1230"/>
      <c r="BK2961" s="1230"/>
      <c r="BL2961" s="1230"/>
      <c r="BM2961" s="1230"/>
      <c r="BN2961" s="1230"/>
      <c r="BO2961" s="1230"/>
      <c r="BP2961" s="1230"/>
      <c r="BQ2961" s="1230"/>
      <c r="BR2961" s="1230"/>
      <c r="BS2961" s="1230"/>
      <c r="BT2961" s="1230"/>
      <c r="BU2961" s="1230"/>
      <c r="BV2961" s="1230"/>
      <c r="BW2961" s="1230"/>
      <c r="BX2961" s="1230"/>
      <c r="BY2961" s="1230"/>
    </row>
    <row r="2962" spans="36:77" s="1227" customFormat="1" ht="12.75">
      <c r="AJ2962" s="1228"/>
      <c r="AK2962" s="1228"/>
      <c r="AL2962" s="1228"/>
      <c r="AM2962" s="1228"/>
      <c r="AN2962" s="1228"/>
      <c r="AO2962" s="1228"/>
      <c r="AP2962" s="1228"/>
      <c r="AQ2962" s="1228"/>
      <c r="AR2962" s="1229"/>
      <c r="AS2962" s="1229"/>
      <c r="AT2962" s="1229"/>
      <c r="AU2962" s="1229"/>
      <c r="AV2962" s="1229"/>
      <c r="AW2962" s="1229"/>
      <c r="AX2962" s="1229"/>
      <c r="AY2962" s="1229"/>
      <c r="AZ2962" s="1229"/>
      <c r="BA2962" s="1229"/>
      <c r="BB2962" s="1229"/>
      <c r="BC2962" s="1229"/>
      <c r="BD2962" s="1229"/>
      <c r="BE2962" s="1230"/>
      <c r="BF2962" s="1230"/>
      <c r="BG2962" s="1230"/>
      <c r="BH2962" s="1230"/>
      <c r="BI2962" s="1230"/>
      <c r="BJ2962" s="1230"/>
      <c r="BK2962" s="1230"/>
      <c r="BL2962" s="1230"/>
      <c r="BM2962" s="1230"/>
      <c r="BN2962" s="1230"/>
      <c r="BO2962" s="1230"/>
      <c r="BP2962" s="1230"/>
      <c r="BQ2962" s="1230"/>
      <c r="BR2962" s="1230"/>
      <c r="BS2962" s="1230"/>
      <c r="BT2962" s="1230"/>
      <c r="BU2962" s="1230"/>
      <c r="BV2962" s="1230"/>
      <c r="BW2962" s="1230"/>
      <c r="BX2962" s="1230"/>
      <c r="BY2962" s="1230"/>
    </row>
    <row r="2963" spans="36:77" s="1227" customFormat="1" ht="12.75">
      <c r="AJ2963" s="1228"/>
      <c r="AK2963" s="1228"/>
      <c r="AL2963" s="1228"/>
      <c r="AM2963" s="1228"/>
      <c r="AN2963" s="1228"/>
      <c r="AO2963" s="1228"/>
      <c r="AP2963" s="1228"/>
      <c r="AQ2963" s="1228"/>
      <c r="AR2963" s="1229"/>
      <c r="AS2963" s="1229"/>
      <c r="AT2963" s="1229"/>
      <c r="AU2963" s="1229"/>
      <c r="AV2963" s="1229"/>
      <c r="AW2963" s="1229"/>
      <c r="AX2963" s="1229"/>
      <c r="AY2963" s="1229"/>
      <c r="AZ2963" s="1229"/>
      <c r="BA2963" s="1229"/>
      <c r="BB2963" s="1229"/>
      <c r="BC2963" s="1229"/>
      <c r="BD2963" s="1229"/>
      <c r="BE2963" s="1230"/>
      <c r="BF2963" s="1230"/>
      <c r="BG2963" s="1230"/>
      <c r="BH2963" s="1230"/>
      <c r="BI2963" s="1230"/>
      <c r="BJ2963" s="1230"/>
      <c r="BK2963" s="1230"/>
      <c r="BL2963" s="1230"/>
      <c r="BM2963" s="1230"/>
      <c r="BN2963" s="1230"/>
      <c r="BO2963" s="1230"/>
      <c r="BP2963" s="1230"/>
      <c r="BQ2963" s="1230"/>
      <c r="BR2963" s="1230"/>
      <c r="BS2963" s="1230"/>
      <c r="BT2963" s="1230"/>
      <c r="BU2963" s="1230"/>
      <c r="BV2963" s="1230"/>
      <c r="BW2963" s="1230"/>
      <c r="BX2963" s="1230"/>
      <c r="BY2963" s="1230"/>
    </row>
    <row r="2964" spans="36:77" s="1227" customFormat="1" ht="12.75">
      <c r="AJ2964" s="1228"/>
      <c r="AK2964" s="1228"/>
      <c r="AL2964" s="1228"/>
      <c r="AM2964" s="1228"/>
      <c r="AN2964" s="1228"/>
      <c r="AO2964" s="1228"/>
      <c r="AP2964" s="1228"/>
      <c r="AQ2964" s="1228"/>
      <c r="AR2964" s="1229"/>
      <c r="AS2964" s="1229"/>
      <c r="AT2964" s="1229"/>
      <c r="AU2964" s="1229"/>
      <c r="AV2964" s="1229"/>
      <c r="AW2964" s="1229"/>
      <c r="AX2964" s="1229"/>
      <c r="AY2964" s="1229"/>
      <c r="AZ2964" s="1229"/>
      <c r="BA2964" s="1229"/>
      <c r="BB2964" s="1229"/>
      <c r="BC2964" s="1229"/>
      <c r="BD2964" s="1229"/>
      <c r="BE2964" s="1230"/>
      <c r="BF2964" s="1230"/>
      <c r="BG2964" s="1230"/>
      <c r="BH2964" s="1230"/>
      <c r="BI2964" s="1230"/>
      <c r="BJ2964" s="1230"/>
      <c r="BK2964" s="1230"/>
      <c r="BL2964" s="1230"/>
      <c r="BM2964" s="1230"/>
      <c r="BN2964" s="1230"/>
      <c r="BO2964" s="1230"/>
      <c r="BP2964" s="1230"/>
      <c r="BQ2964" s="1230"/>
      <c r="BR2964" s="1230"/>
      <c r="BS2964" s="1230"/>
      <c r="BT2964" s="1230"/>
      <c r="BU2964" s="1230"/>
      <c r="BV2964" s="1230"/>
      <c r="BW2964" s="1230"/>
      <c r="BX2964" s="1230"/>
      <c r="BY2964" s="1230"/>
    </row>
    <row r="2965" spans="36:77" s="1227" customFormat="1" ht="12.75">
      <c r="AJ2965" s="1228"/>
      <c r="AK2965" s="1228"/>
      <c r="AL2965" s="1228"/>
      <c r="AM2965" s="1228"/>
      <c r="AN2965" s="1228"/>
      <c r="AO2965" s="1228"/>
      <c r="AP2965" s="1228"/>
      <c r="AQ2965" s="1228"/>
      <c r="AR2965" s="1229"/>
      <c r="AS2965" s="1229"/>
      <c r="AT2965" s="1229"/>
      <c r="AU2965" s="1229"/>
      <c r="AV2965" s="1229"/>
      <c r="AW2965" s="1229"/>
      <c r="AX2965" s="1229"/>
      <c r="AY2965" s="1229"/>
      <c r="AZ2965" s="1229"/>
      <c r="BA2965" s="1229"/>
      <c r="BB2965" s="1229"/>
      <c r="BC2965" s="1229"/>
      <c r="BD2965" s="1229"/>
      <c r="BE2965" s="1230"/>
      <c r="BF2965" s="1230"/>
      <c r="BG2965" s="1230"/>
      <c r="BH2965" s="1230"/>
      <c r="BI2965" s="1230"/>
      <c r="BJ2965" s="1230"/>
      <c r="BK2965" s="1230"/>
      <c r="BL2965" s="1230"/>
      <c r="BM2965" s="1230"/>
      <c r="BN2965" s="1230"/>
      <c r="BO2965" s="1230"/>
      <c r="BP2965" s="1230"/>
      <c r="BQ2965" s="1230"/>
      <c r="BR2965" s="1230"/>
      <c r="BS2965" s="1230"/>
      <c r="BT2965" s="1230"/>
      <c r="BU2965" s="1230"/>
      <c r="BV2965" s="1230"/>
      <c r="BW2965" s="1230"/>
      <c r="BX2965" s="1230"/>
      <c r="BY2965" s="1230"/>
    </row>
    <row r="2966" spans="36:77" s="1227" customFormat="1" ht="12.75">
      <c r="AJ2966" s="1228"/>
      <c r="AK2966" s="1228"/>
      <c r="AL2966" s="1228"/>
      <c r="AM2966" s="1228"/>
      <c r="AN2966" s="1228"/>
      <c r="AO2966" s="1228"/>
      <c r="AP2966" s="1228"/>
      <c r="AQ2966" s="1228"/>
      <c r="AR2966" s="1229"/>
      <c r="AS2966" s="1229"/>
      <c r="AT2966" s="1229"/>
      <c r="AU2966" s="1229"/>
      <c r="AV2966" s="1229"/>
      <c r="AW2966" s="1229"/>
      <c r="AX2966" s="1229"/>
      <c r="AY2966" s="1229"/>
      <c r="AZ2966" s="1229"/>
      <c r="BA2966" s="1229"/>
      <c r="BB2966" s="1229"/>
      <c r="BC2966" s="1229"/>
      <c r="BD2966" s="1229"/>
      <c r="BE2966" s="1230"/>
      <c r="BF2966" s="1230"/>
      <c r="BG2966" s="1230"/>
      <c r="BH2966" s="1230"/>
      <c r="BI2966" s="1230"/>
      <c r="BJ2966" s="1230"/>
      <c r="BK2966" s="1230"/>
      <c r="BL2966" s="1230"/>
      <c r="BM2966" s="1230"/>
      <c r="BN2966" s="1230"/>
      <c r="BO2966" s="1230"/>
      <c r="BP2966" s="1230"/>
      <c r="BQ2966" s="1230"/>
      <c r="BR2966" s="1230"/>
      <c r="BS2966" s="1230"/>
      <c r="BT2966" s="1230"/>
      <c r="BU2966" s="1230"/>
      <c r="BV2966" s="1230"/>
      <c r="BW2966" s="1230"/>
      <c r="BX2966" s="1230"/>
      <c r="BY2966" s="1230"/>
    </row>
    <row r="2967" spans="36:77" s="1227" customFormat="1" ht="12.75">
      <c r="AJ2967" s="1228"/>
      <c r="AK2967" s="1228"/>
      <c r="AL2967" s="1228"/>
      <c r="AM2967" s="1228"/>
      <c r="AN2967" s="1228"/>
      <c r="AO2967" s="1228"/>
      <c r="AP2967" s="1228"/>
      <c r="AQ2967" s="1228"/>
      <c r="AR2967" s="1229"/>
      <c r="AS2967" s="1229"/>
      <c r="AT2967" s="1229"/>
      <c r="AU2967" s="1229"/>
      <c r="AV2967" s="1229"/>
      <c r="AW2967" s="1229"/>
      <c r="AX2967" s="1229"/>
      <c r="AY2967" s="1229"/>
      <c r="AZ2967" s="1229"/>
      <c r="BA2967" s="1229"/>
      <c r="BB2967" s="1229"/>
      <c r="BC2967" s="1229"/>
      <c r="BD2967" s="1229"/>
      <c r="BE2967" s="1230"/>
      <c r="BF2967" s="1230"/>
      <c r="BG2967" s="1230"/>
      <c r="BH2967" s="1230"/>
      <c r="BI2967" s="1230"/>
      <c r="BJ2967" s="1230"/>
      <c r="BK2967" s="1230"/>
      <c r="BL2967" s="1230"/>
      <c r="BM2967" s="1230"/>
      <c r="BN2967" s="1230"/>
      <c r="BO2967" s="1230"/>
      <c r="BP2967" s="1230"/>
      <c r="BQ2967" s="1230"/>
      <c r="BR2967" s="1230"/>
      <c r="BS2967" s="1230"/>
      <c r="BT2967" s="1230"/>
      <c r="BU2967" s="1230"/>
      <c r="BV2967" s="1230"/>
      <c r="BW2967" s="1230"/>
      <c r="BX2967" s="1230"/>
      <c r="BY2967" s="1230"/>
    </row>
    <row r="2968" spans="36:77" s="1227" customFormat="1" ht="12.75">
      <c r="AJ2968" s="1228"/>
      <c r="AK2968" s="1228"/>
      <c r="AL2968" s="1228"/>
      <c r="AM2968" s="1228"/>
      <c r="AN2968" s="1228"/>
      <c r="AO2968" s="1228"/>
      <c r="AP2968" s="1228"/>
      <c r="AQ2968" s="1228"/>
      <c r="AR2968" s="1229"/>
      <c r="AS2968" s="1229"/>
      <c r="AT2968" s="1229"/>
      <c r="AU2968" s="1229"/>
      <c r="AV2968" s="1229"/>
      <c r="AW2968" s="1229"/>
      <c r="AX2968" s="1229"/>
      <c r="AY2968" s="1229"/>
      <c r="AZ2968" s="1229"/>
      <c r="BA2968" s="1229"/>
      <c r="BB2968" s="1229"/>
      <c r="BC2968" s="1229"/>
      <c r="BD2968" s="1229"/>
      <c r="BE2968" s="1230"/>
      <c r="BF2968" s="1230"/>
      <c r="BG2968" s="1230"/>
      <c r="BH2968" s="1230"/>
      <c r="BI2968" s="1230"/>
      <c r="BJ2968" s="1230"/>
      <c r="BK2968" s="1230"/>
      <c r="BL2968" s="1230"/>
      <c r="BM2968" s="1230"/>
      <c r="BN2968" s="1230"/>
      <c r="BO2968" s="1230"/>
      <c r="BP2968" s="1230"/>
      <c r="BQ2968" s="1230"/>
      <c r="BR2968" s="1230"/>
      <c r="BS2968" s="1230"/>
      <c r="BT2968" s="1230"/>
      <c r="BU2968" s="1230"/>
      <c r="BV2968" s="1230"/>
      <c r="BW2968" s="1230"/>
      <c r="BX2968" s="1230"/>
      <c r="BY2968" s="1230"/>
    </row>
    <row r="2969" spans="36:77" s="1227" customFormat="1" ht="12.75">
      <c r="AJ2969" s="1228"/>
      <c r="AK2969" s="1228"/>
      <c r="AL2969" s="1228"/>
      <c r="AM2969" s="1228"/>
      <c r="AN2969" s="1228"/>
      <c r="AO2969" s="1228"/>
      <c r="AP2969" s="1228"/>
      <c r="AQ2969" s="1228"/>
      <c r="AR2969" s="1229"/>
      <c r="AS2969" s="1229"/>
      <c r="AT2969" s="1229"/>
      <c r="AU2969" s="1229"/>
      <c r="AV2969" s="1229"/>
      <c r="AW2969" s="1229"/>
      <c r="AX2969" s="1229"/>
      <c r="AY2969" s="1229"/>
      <c r="AZ2969" s="1229"/>
      <c r="BA2969" s="1229"/>
      <c r="BB2969" s="1229"/>
      <c r="BC2969" s="1229"/>
      <c r="BD2969" s="1229"/>
      <c r="BE2969" s="1230"/>
      <c r="BF2969" s="1230"/>
      <c r="BG2969" s="1230"/>
      <c r="BH2969" s="1230"/>
      <c r="BI2969" s="1230"/>
      <c r="BJ2969" s="1230"/>
      <c r="BK2969" s="1230"/>
      <c r="BL2969" s="1230"/>
      <c r="BM2969" s="1230"/>
      <c r="BN2969" s="1230"/>
      <c r="BO2969" s="1230"/>
      <c r="BP2969" s="1230"/>
      <c r="BQ2969" s="1230"/>
      <c r="BR2969" s="1230"/>
      <c r="BS2969" s="1230"/>
      <c r="BT2969" s="1230"/>
      <c r="BU2969" s="1230"/>
      <c r="BV2969" s="1230"/>
      <c r="BW2969" s="1230"/>
      <c r="BX2969" s="1230"/>
      <c r="BY2969" s="1230"/>
    </row>
    <row r="2970" spans="36:77" s="1227" customFormat="1" ht="12.75">
      <c r="AJ2970" s="1228"/>
      <c r="AK2970" s="1228"/>
      <c r="AL2970" s="1228"/>
      <c r="AM2970" s="1228"/>
      <c r="AN2970" s="1228"/>
      <c r="AO2970" s="1228"/>
      <c r="AP2970" s="1228"/>
      <c r="AQ2970" s="1228"/>
      <c r="AR2970" s="1229"/>
      <c r="AS2970" s="1229"/>
      <c r="AT2970" s="1229"/>
      <c r="AU2970" s="1229"/>
      <c r="AV2970" s="1229"/>
      <c r="AW2970" s="1229"/>
      <c r="AX2970" s="1229"/>
      <c r="AY2970" s="1229"/>
      <c r="AZ2970" s="1229"/>
      <c r="BA2970" s="1229"/>
      <c r="BB2970" s="1229"/>
      <c r="BC2970" s="1229"/>
      <c r="BD2970" s="1229"/>
      <c r="BE2970" s="1230"/>
      <c r="BF2970" s="1230"/>
      <c r="BG2970" s="1230"/>
      <c r="BH2970" s="1230"/>
      <c r="BI2970" s="1230"/>
      <c r="BJ2970" s="1230"/>
      <c r="BK2970" s="1230"/>
      <c r="BL2970" s="1230"/>
      <c r="BM2970" s="1230"/>
      <c r="BN2970" s="1230"/>
      <c r="BO2970" s="1230"/>
      <c r="BP2970" s="1230"/>
      <c r="BQ2970" s="1230"/>
      <c r="BR2970" s="1230"/>
      <c r="BS2970" s="1230"/>
      <c r="BT2970" s="1230"/>
      <c r="BU2970" s="1230"/>
      <c r="BV2970" s="1230"/>
      <c r="BW2970" s="1230"/>
      <c r="BX2970" s="1230"/>
      <c r="BY2970" s="1230"/>
    </row>
    <row r="2971" spans="36:77" s="1227" customFormat="1" ht="12.75">
      <c r="AJ2971" s="1228"/>
      <c r="AK2971" s="1228"/>
      <c r="AL2971" s="1228"/>
      <c r="AM2971" s="1228"/>
      <c r="AN2971" s="1228"/>
      <c r="AO2971" s="1228"/>
      <c r="AP2971" s="1228"/>
      <c r="AQ2971" s="1228"/>
      <c r="AR2971" s="1229"/>
      <c r="AS2971" s="1229"/>
      <c r="AT2971" s="1229"/>
      <c r="AU2971" s="1229"/>
      <c r="AV2971" s="1229"/>
      <c r="AW2971" s="1229"/>
      <c r="AX2971" s="1229"/>
      <c r="AY2971" s="1229"/>
      <c r="AZ2971" s="1229"/>
      <c r="BA2971" s="1229"/>
      <c r="BB2971" s="1229"/>
      <c r="BC2971" s="1229"/>
      <c r="BD2971" s="1229"/>
      <c r="BE2971" s="1230"/>
      <c r="BF2971" s="1230"/>
      <c r="BG2971" s="1230"/>
      <c r="BH2971" s="1230"/>
      <c r="BI2971" s="1230"/>
      <c r="BJ2971" s="1230"/>
      <c r="BK2971" s="1230"/>
      <c r="BL2971" s="1230"/>
      <c r="BM2971" s="1230"/>
      <c r="BN2971" s="1230"/>
      <c r="BO2971" s="1230"/>
      <c r="BP2971" s="1230"/>
      <c r="BQ2971" s="1230"/>
      <c r="BR2971" s="1230"/>
      <c r="BS2971" s="1230"/>
      <c r="BT2971" s="1230"/>
      <c r="BU2971" s="1230"/>
      <c r="BV2971" s="1230"/>
      <c r="BW2971" s="1230"/>
      <c r="BX2971" s="1230"/>
      <c r="BY2971" s="1230"/>
    </row>
    <row r="2972" spans="36:77" s="1227" customFormat="1" ht="12.75">
      <c r="AJ2972" s="1228"/>
      <c r="AK2972" s="1228"/>
      <c r="AL2972" s="1228"/>
      <c r="AM2972" s="1228"/>
      <c r="AN2972" s="1228"/>
      <c r="AO2972" s="1228"/>
      <c r="AP2972" s="1228"/>
      <c r="AQ2972" s="1228"/>
      <c r="AR2972" s="1229"/>
      <c r="AS2972" s="1229"/>
      <c r="AT2972" s="1229"/>
      <c r="AU2972" s="1229"/>
      <c r="AV2972" s="1229"/>
      <c r="AW2972" s="1229"/>
      <c r="AX2972" s="1229"/>
      <c r="AY2972" s="1229"/>
      <c r="AZ2972" s="1229"/>
      <c r="BA2972" s="1229"/>
      <c r="BB2972" s="1229"/>
      <c r="BC2972" s="1229"/>
      <c r="BD2972" s="1229"/>
      <c r="BE2972" s="1230"/>
      <c r="BF2972" s="1230"/>
      <c r="BG2972" s="1230"/>
      <c r="BH2972" s="1230"/>
      <c r="BI2972" s="1230"/>
      <c r="BJ2972" s="1230"/>
      <c r="BK2972" s="1230"/>
      <c r="BL2972" s="1230"/>
      <c r="BM2972" s="1230"/>
      <c r="BN2972" s="1230"/>
      <c r="BO2972" s="1230"/>
      <c r="BP2972" s="1230"/>
      <c r="BQ2972" s="1230"/>
      <c r="BR2972" s="1230"/>
      <c r="BS2972" s="1230"/>
      <c r="BT2972" s="1230"/>
      <c r="BU2972" s="1230"/>
      <c r="BV2972" s="1230"/>
      <c r="BW2972" s="1230"/>
      <c r="BX2972" s="1230"/>
      <c r="BY2972" s="1230"/>
    </row>
    <row r="2973" spans="36:77" s="1227" customFormat="1" ht="12.75">
      <c r="AJ2973" s="1228"/>
      <c r="AK2973" s="1228"/>
      <c r="AL2973" s="1228"/>
      <c r="AM2973" s="1228"/>
      <c r="AN2973" s="1228"/>
      <c r="AO2973" s="1228"/>
      <c r="AP2973" s="1228"/>
      <c r="AQ2973" s="1228"/>
      <c r="AR2973" s="1229"/>
      <c r="AS2973" s="1229"/>
      <c r="AT2973" s="1229"/>
      <c r="AU2973" s="1229"/>
      <c r="AV2973" s="1229"/>
      <c r="AW2973" s="1229"/>
      <c r="AX2973" s="1229"/>
      <c r="AY2973" s="1229"/>
      <c r="AZ2973" s="1229"/>
      <c r="BA2973" s="1229"/>
      <c r="BB2973" s="1229"/>
      <c r="BC2973" s="1229"/>
      <c r="BD2973" s="1229"/>
      <c r="BE2973" s="1230"/>
      <c r="BF2973" s="1230"/>
      <c r="BG2973" s="1230"/>
      <c r="BH2973" s="1230"/>
      <c r="BI2973" s="1230"/>
      <c r="BJ2973" s="1230"/>
      <c r="BK2973" s="1230"/>
      <c r="BL2973" s="1230"/>
      <c r="BM2973" s="1230"/>
      <c r="BN2973" s="1230"/>
      <c r="BO2973" s="1230"/>
      <c r="BP2973" s="1230"/>
      <c r="BQ2973" s="1230"/>
      <c r="BR2973" s="1230"/>
      <c r="BS2973" s="1230"/>
      <c r="BT2973" s="1230"/>
      <c r="BU2973" s="1230"/>
      <c r="BV2973" s="1230"/>
      <c r="BW2973" s="1230"/>
      <c r="BX2973" s="1230"/>
      <c r="BY2973" s="1230"/>
    </row>
    <row r="2974" spans="36:77" s="1227" customFormat="1" ht="12.75">
      <c r="AJ2974" s="1228"/>
      <c r="AK2974" s="1228"/>
      <c r="AL2974" s="1228"/>
      <c r="AM2974" s="1228"/>
      <c r="AN2974" s="1228"/>
      <c r="AO2974" s="1228"/>
      <c r="AP2974" s="1228"/>
      <c r="AQ2974" s="1228"/>
      <c r="AR2974" s="1229"/>
      <c r="AS2974" s="1229"/>
      <c r="AT2974" s="1229"/>
      <c r="AU2974" s="1229"/>
      <c r="AV2974" s="1229"/>
      <c r="AW2974" s="1229"/>
      <c r="AX2974" s="1229"/>
      <c r="AY2974" s="1229"/>
      <c r="AZ2974" s="1229"/>
      <c r="BA2974" s="1229"/>
      <c r="BB2974" s="1229"/>
      <c r="BC2974" s="1229"/>
      <c r="BD2974" s="1229"/>
      <c r="BE2974" s="1230"/>
      <c r="BF2974" s="1230"/>
      <c r="BG2974" s="1230"/>
      <c r="BH2974" s="1230"/>
      <c r="BI2974" s="1230"/>
      <c r="BJ2974" s="1230"/>
      <c r="BK2974" s="1230"/>
      <c r="BL2974" s="1230"/>
      <c r="BM2974" s="1230"/>
      <c r="BN2974" s="1230"/>
      <c r="BO2974" s="1230"/>
      <c r="BP2974" s="1230"/>
      <c r="BQ2974" s="1230"/>
      <c r="BR2974" s="1230"/>
      <c r="BS2974" s="1230"/>
      <c r="BT2974" s="1230"/>
      <c r="BU2974" s="1230"/>
      <c r="BV2974" s="1230"/>
      <c r="BW2974" s="1230"/>
      <c r="BX2974" s="1230"/>
      <c r="BY2974" s="1230"/>
    </row>
    <row r="2975" spans="36:77" s="1227" customFormat="1" ht="12.75">
      <c r="AJ2975" s="1228"/>
      <c r="AK2975" s="1228"/>
      <c r="AL2975" s="1228"/>
      <c r="AM2975" s="1228"/>
      <c r="AN2975" s="1228"/>
      <c r="AO2975" s="1228"/>
      <c r="AP2975" s="1228"/>
      <c r="AQ2975" s="1228"/>
      <c r="AR2975" s="1229"/>
      <c r="AS2975" s="1229"/>
      <c r="AT2975" s="1229"/>
      <c r="AU2975" s="1229"/>
      <c r="AV2975" s="1229"/>
      <c r="AW2975" s="1229"/>
      <c r="AX2975" s="1229"/>
      <c r="AY2975" s="1229"/>
      <c r="AZ2975" s="1229"/>
      <c r="BA2975" s="1229"/>
      <c r="BB2975" s="1229"/>
      <c r="BC2975" s="1229"/>
      <c r="BD2975" s="1229"/>
      <c r="BE2975" s="1230"/>
      <c r="BF2975" s="1230"/>
      <c r="BG2975" s="1230"/>
      <c r="BH2975" s="1230"/>
      <c r="BI2975" s="1230"/>
      <c r="BJ2975" s="1230"/>
      <c r="BK2975" s="1230"/>
      <c r="BL2975" s="1230"/>
      <c r="BM2975" s="1230"/>
      <c r="BN2975" s="1230"/>
      <c r="BO2975" s="1230"/>
      <c r="BP2975" s="1230"/>
      <c r="BQ2975" s="1230"/>
      <c r="BR2975" s="1230"/>
      <c r="BS2975" s="1230"/>
      <c r="BT2975" s="1230"/>
      <c r="BU2975" s="1230"/>
      <c r="BV2975" s="1230"/>
      <c r="BW2975" s="1230"/>
      <c r="BX2975" s="1230"/>
      <c r="BY2975" s="1230"/>
    </row>
    <row r="2976" spans="36:77" s="1227" customFormat="1" ht="12.75">
      <c r="AJ2976" s="1228"/>
      <c r="AK2976" s="1228"/>
      <c r="AL2976" s="1228"/>
      <c r="AM2976" s="1228"/>
      <c r="AN2976" s="1228"/>
      <c r="AO2976" s="1228"/>
      <c r="AP2976" s="1228"/>
      <c r="AQ2976" s="1228"/>
      <c r="AR2976" s="1229"/>
      <c r="AS2976" s="1229"/>
      <c r="AT2976" s="1229"/>
      <c r="AU2976" s="1229"/>
      <c r="AV2976" s="1229"/>
      <c r="AW2976" s="1229"/>
      <c r="AX2976" s="1229"/>
      <c r="AY2976" s="1229"/>
      <c r="AZ2976" s="1229"/>
      <c r="BA2976" s="1229"/>
      <c r="BB2976" s="1229"/>
      <c r="BC2976" s="1229"/>
      <c r="BD2976" s="1229"/>
      <c r="BE2976" s="1230"/>
      <c r="BF2976" s="1230"/>
      <c r="BG2976" s="1230"/>
      <c r="BH2976" s="1230"/>
      <c r="BI2976" s="1230"/>
      <c r="BJ2976" s="1230"/>
      <c r="BK2976" s="1230"/>
      <c r="BL2976" s="1230"/>
      <c r="BM2976" s="1230"/>
      <c r="BN2976" s="1230"/>
      <c r="BO2976" s="1230"/>
      <c r="BP2976" s="1230"/>
      <c r="BQ2976" s="1230"/>
      <c r="BR2976" s="1230"/>
      <c r="BS2976" s="1230"/>
      <c r="BT2976" s="1230"/>
      <c r="BU2976" s="1230"/>
      <c r="BV2976" s="1230"/>
      <c r="BW2976" s="1230"/>
      <c r="BX2976" s="1230"/>
      <c r="BY2976" s="1230"/>
    </row>
    <row r="2977" spans="36:77" s="1227" customFormat="1" ht="12.75">
      <c r="AJ2977" s="1228"/>
      <c r="AK2977" s="1228"/>
      <c r="AL2977" s="1228"/>
      <c r="AM2977" s="1228"/>
      <c r="AN2977" s="1228"/>
      <c r="AO2977" s="1228"/>
      <c r="AP2977" s="1228"/>
      <c r="AQ2977" s="1228"/>
      <c r="AR2977" s="1229"/>
      <c r="AS2977" s="1229"/>
      <c r="AT2977" s="1229"/>
      <c r="AU2977" s="1229"/>
      <c r="AV2977" s="1229"/>
      <c r="AW2977" s="1229"/>
      <c r="AX2977" s="1229"/>
      <c r="AY2977" s="1229"/>
      <c r="AZ2977" s="1229"/>
      <c r="BA2977" s="1229"/>
      <c r="BB2977" s="1229"/>
      <c r="BC2977" s="1229"/>
      <c r="BD2977" s="1229"/>
      <c r="BE2977" s="1230"/>
      <c r="BF2977" s="1230"/>
      <c r="BG2977" s="1230"/>
      <c r="BH2977" s="1230"/>
      <c r="BI2977" s="1230"/>
      <c r="BJ2977" s="1230"/>
      <c r="BK2977" s="1230"/>
      <c r="BL2977" s="1230"/>
      <c r="BM2977" s="1230"/>
      <c r="BN2977" s="1230"/>
      <c r="BO2977" s="1230"/>
      <c r="BP2977" s="1230"/>
      <c r="BQ2977" s="1230"/>
      <c r="BR2977" s="1230"/>
      <c r="BS2977" s="1230"/>
      <c r="BT2977" s="1230"/>
      <c r="BU2977" s="1230"/>
      <c r="BV2977" s="1230"/>
      <c r="BW2977" s="1230"/>
      <c r="BX2977" s="1230"/>
      <c r="BY2977" s="1230"/>
    </row>
    <row r="2978" spans="36:77" s="1227" customFormat="1" ht="12.75">
      <c r="AJ2978" s="1228"/>
      <c r="AK2978" s="1228"/>
      <c r="AL2978" s="1228"/>
      <c r="AM2978" s="1228"/>
      <c r="AN2978" s="1228"/>
      <c r="AO2978" s="1228"/>
      <c r="AP2978" s="1228"/>
      <c r="AQ2978" s="1228"/>
      <c r="AR2978" s="1229"/>
      <c r="AS2978" s="1229"/>
      <c r="AT2978" s="1229"/>
      <c r="AU2978" s="1229"/>
      <c r="AV2978" s="1229"/>
      <c r="AW2978" s="1229"/>
      <c r="AX2978" s="1229"/>
      <c r="AY2978" s="1229"/>
      <c r="AZ2978" s="1229"/>
      <c r="BA2978" s="1229"/>
      <c r="BB2978" s="1229"/>
      <c r="BC2978" s="1229"/>
      <c r="BD2978" s="1229"/>
      <c r="BE2978" s="1230"/>
      <c r="BF2978" s="1230"/>
      <c r="BG2978" s="1230"/>
      <c r="BH2978" s="1230"/>
      <c r="BI2978" s="1230"/>
      <c r="BJ2978" s="1230"/>
      <c r="BK2978" s="1230"/>
      <c r="BL2978" s="1230"/>
      <c r="BM2978" s="1230"/>
      <c r="BN2978" s="1230"/>
      <c r="BO2978" s="1230"/>
      <c r="BP2978" s="1230"/>
      <c r="BQ2978" s="1230"/>
      <c r="BR2978" s="1230"/>
      <c r="BS2978" s="1230"/>
      <c r="BT2978" s="1230"/>
      <c r="BU2978" s="1230"/>
      <c r="BV2978" s="1230"/>
      <c r="BW2978" s="1230"/>
      <c r="BX2978" s="1230"/>
      <c r="BY2978" s="1230"/>
    </row>
    <row r="2979" spans="36:77" s="1227" customFormat="1" ht="12.75">
      <c r="AJ2979" s="1228"/>
      <c r="AK2979" s="1228"/>
      <c r="AL2979" s="1228"/>
      <c r="AM2979" s="1228"/>
      <c r="AN2979" s="1228"/>
      <c r="AO2979" s="1228"/>
      <c r="AP2979" s="1228"/>
      <c r="AQ2979" s="1228"/>
      <c r="AR2979" s="1229"/>
      <c r="AS2979" s="1229"/>
      <c r="AT2979" s="1229"/>
      <c r="AU2979" s="1229"/>
      <c r="AV2979" s="1229"/>
      <c r="AW2979" s="1229"/>
      <c r="AX2979" s="1229"/>
      <c r="AY2979" s="1229"/>
      <c r="AZ2979" s="1229"/>
      <c r="BA2979" s="1229"/>
      <c r="BB2979" s="1229"/>
      <c r="BC2979" s="1229"/>
      <c r="BD2979" s="1229"/>
      <c r="BE2979" s="1230"/>
      <c r="BF2979" s="1230"/>
      <c r="BG2979" s="1230"/>
      <c r="BH2979" s="1230"/>
      <c r="BI2979" s="1230"/>
      <c r="BJ2979" s="1230"/>
      <c r="BK2979" s="1230"/>
      <c r="BL2979" s="1230"/>
      <c r="BM2979" s="1230"/>
      <c r="BN2979" s="1230"/>
      <c r="BO2979" s="1230"/>
      <c r="BP2979" s="1230"/>
      <c r="BQ2979" s="1230"/>
      <c r="BR2979" s="1230"/>
      <c r="BS2979" s="1230"/>
      <c r="BT2979" s="1230"/>
      <c r="BU2979" s="1230"/>
      <c r="BV2979" s="1230"/>
      <c r="BW2979" s="1230"/>
      <c r="BX2979" s="1230"/>
      <c r="BY2979" s="1230"/>
    </row>
    <row r="2980" spans="36:77" s="1227" customFormat="1" ht="12.75">
      <c r="AJ2980" s="1228"/>
      <c r="AK2980" s="1228"/>
      <c r="AL2980" s="1228"/>
      <c r="AM2980" s="1228"/>
      <c r="AN2980" s="1228"/>
      <c r="AO2980" s="1228"/>
      <c r="AP2980" s="1228"/>
      <c r="AQ2980" s="1228"/>
      <c r="AR2980" s="1229"/>
      <c r="AS2980" s="1229"/>
      <c r="AT2980" s="1229"/>
      <c r="AU2980" s="1229"/>
      <c r="AV2980" s="1229"/>
      <c r="AW2980" s="1229"/>
      <c r="AX2980" s="1229"/>
      <c r="AY2980" s="1229"/>
      <c r="AZ2980" s="1229"/>
      <c r="BA2980" s="1229"/>
      <c r="BB2980" s="1229"/>
      <c r="BC2980" s="1229"/>
      <c r="BD2980" s="1229"/>
      <c r="BE2980" s="1230"/>
      <c r="BF2980" s="1230"/>
      <c r="BG2980" s="1230"/>
      <c r="BH2980" s="1230"/>
      <c r="BI2980" s="1230"/>
      <c r="BJ2980" s="1230"/>
      <c r="BK2980" s="1230"/>
      <c r="BL2980" s="1230"/>
      <c r="BM2980" s="1230"/>
      <c r="BN2980" s="1230"/>
      <c r="BO2980" s="1230"/>
      <c r="BP2980" s="1230"/>
      <c r="BQ2980" s="1230"/>
      <c r="BR2980" s="1230"/>
      <c r="BS2980" s="1230"/>
      <c r="BT2980" s="1230"/>
      <c r="BU2980" s="1230"/>
      <c r="BV2980" s="1230"/>
      <c r="BW2980" s="1230"/>
      <c r="BX2980" s="1230"/>
      <c r="BY2980" s="1230"/>
    </row>
    <row r="2981" spans="36:77" s="1227" customFormat="1" ht="12.75">
      <c r="AJ2981" s="1228"/>
      <c r="AK2981" s="1228"/>
      <c r="AL2981" s="1228"/>
      <c r="AM2981" s="1228"/>
      <c r="AN2981" s="1228"/>
      <c r="AO2981" s="1228"/>
      <c r="AP2981" s="1228"/>
      <c r="AQ2981" s="1228"/>
      <c r="AR2981" s="1229"/>
      <c r="AS2981" s="1229"/>
      <c r="AT2981" s="1229"/>
      <c r="AU2981" s="1229"/>
      <c r="AV2981" s="1229"/>
      <c r="AW2981" s="1229"/>
      <c r="AX2981" s="1229"/>
      <c r="AY2981" s="1229"/>
      <c r="AZ2981" s="1229"/>
      <c r="BA2981" s="1229"/>
      <c r="BB2981" s="1229"/>
      <c r="BC2981" s="1229"/>
      <c r="BD2981" s="1229"/>
      <c r="BE2981" s="1230"/>
      <c r="BF2981" s="1230"/>
      <c r="BG2981" s="1230"/>
      <c r="BH2981" s="1230"/>
      <c r="BI2981" s="1230"/>
      <c r="BJ2981" s="1230"/>
      <c r="BK2981" s="1230"/>
      <c r="BL2981" s="1230"/>
      <c r="BM2981" s="1230"/>
      <c r="BN2981" s="1230"/>
      <c r="BO2981" s="1230"/>
      <c r="BP2981" s="1230"/>
      <c r="BQ2981" s="1230"/>
      <c r="BR2981" s="1230"/>
      <c r="BS2981" s="1230"/>
      <c r="BT2981" s="1230"/>
      <c r="BU2981" s="1230"/>
      <c r="BV2981" s="1230"/>
      <c r="BW2981" s="1230"/>
      <c r="BX2981" s="1230"/>
      <c r="BY2981" s="1230"/>
    </row>
    <row r="2982" spans="36:77" s="1227" customFormat="1" ht="12.75">
      <c r="AJ2982" s="1228"/>
      <c r="AK2982" s="1228"/>
      <c r="AL2982" s="1228"/>
      <c r="AM2982" s="1228"/>
      <c r="AN2982" s="1228"/>
      <c r="AO2982" s="1228"/>
      <c r="AP2982" s="1228"/>
      <c r="AQ2982" s="1228"/>
      <c r="AR2982" s="1229"/>
      <c r="AS2982" s="1229"/>
      <c r="AT2982" s="1229"/>
      <c r="AU2982" s="1229"/>
      <c r="AV2982" s="1229"/>
      <c r="AW2982" s="1229"/>
      <c r="AX2982" s="1229"/>
      <c r="AY2982" s="1229"/>
      <c r="AZ2982" s="1229"/>
      <c r="BA2982" s="1229"/>
      <c r="BB2982" s="1229"/>
      <c r="BC2982" s="1229"/>
      <c r="BD2982" s="1229"/>
      <c r="BE2982" s="1230"/>
      <c r="BF2982" s="1230"/>
      <c r="BG2982" s="1230"/>
      <c r="BH2982" s="1230"/>
      <c r="BI2982" s="1230"/>
      <c r="BJ2982" s="1230"/>
      <c r="BK2982" s="1230"/>
      <c r="BL2982" s="1230"/>
      <c r="BM2982" s="1230"/>
      <c r="BN2982" s="1230"/>
      <c r="BO2982" s="1230"/>
      <c r="BP2982" s="1230"/>
      <c r="BQ2982" s="1230"/>
      <c r="BR2982" s="1230"/>
      <c r="BS2982" s="1230"/>
      <c r="BT2982" s="1230"/>
      <c r="BU2982" s="1230"/>
      <c r="BV2982" s="1230"/>
      <c r="BW2982" s="1230"/>
      <c r="BX2982" s="1230"/>
      <c r="BY2982" s="1230"/>
    </row>
    <row r="2983" spans="36:77" s="1227" customFormat="1" ht="12.75">
      <c r="AJ2983" s="1228"/>
      <c r="AK2983" s="1228"/>
      <c r="AL2983" s="1228"/>
      <c r="AM2983" s="1228"/>
      <c r="AN2983" s="1228"/>
      <c r="AO2983" s="1228"/>
      <c r="AP2983" s="1228"/>
      <c r="AQ2983" s="1228"/>
      <c r="AR2983" s="1229"/>
      <c r="AS2983" s="1229"/>
      <c r="AT2983" s="1229"/>
      <c r="AU2983" s="1229"/>
      <c r="AV2983" s="1229"/>
      <c r="AW2983" s="1229"/>
      <c r="AX2983" s="1229"/>
      <c r="AY2983" s="1229"/>
      <c r="AZ2983" s="1229"/>
      <c r="BA2983" s="1229"/>
      <c r="BB2983" s="1229"/>
      <c r="BC2983" s="1229"/>
      <c r="BD2983" s="1229"/>
      <c r="BE2983" s="1230"/>
      <c r="BF2983" s="1230"/>
      <c r="BG2983" s="1230"/>
      <c r="BH2983" s="1230"/>
      <c r="BI2983" s="1230"/>
      <c r="BJ2983" s="1230"/>
      <c r="BK2983" s="1230"/>
      <c r="BL2983" s="1230"/>
      <c r="BM2983" s="1230"/>
      <c r="BN2983" s="1230"/>
      <c r="BO2983" s="1230"/>
      <c r="BP2983" s="1230"/>
      <c r="BQ2983" s="1230"/>
      <c r="BR2983" s="1230"/>
      <c r="BS2983" s="1230"/>
      <c r="BT2983" s="1230"/>
      <c r="BU2983" s="1230"/>
      <c r="BV2983" s="1230"/>
      <c r="BW2983" s="1230"/>
      <c r="BX2983" s="1230"/>
      <c r="BY2983" s="1230"/>
    </row>
    <row r="2984" spans="36:77" s="1227" customFormat="1" ht="12.75">
      <c r="AJ2984" s="1228"/>
      <c r="AK2984" s="1228"/>
      <c r="AL2984" s="1228"/>
      <c r="AM2984" s="1228"/>
      <c r="AN2984" s="1228"/>
      <c r="AO2984" s="1228"/>
      <c r="AP2984" s="1228"/>
      <c r="AQ2984" s="1228"/>
      <c r="AR2984" s="1229"/>
      <c r="AS2984" s="1229"/>
      <c r="AT2984" s="1229"/>
      <c r="AU2984" s="1229"/>
      <c r="AV2984" s="1229"/>
      <c r="AW2984" s="1229"/>
      <c r="AX2984" s="1229"/>
      <c r="AY2984" s="1229"/>
      <c r="AZ2984" s="1229"/>
      <c r="BA2984" s="1229"/>
      <c r="BB2984" s="1229"/>
      <c r="BC2984" s="1229"/>
      <c r="BD2984" s="1229"/>
      <c r="BE2984" s="1230"/>
      <c r="BF2984" s="1230"/>
      <c r="BG2984" s="1230"/>
      <c r="BH2984" s="1230"/>
      <c r="BI2984" s="1230"/>
      <c r="BJ2984" s="1230"/>
      <c r="BK2984" s="1230"/>
      <c r="BL2984" s="1230"/>
      <c r="BM2984" s="1230"/>
      <c r="BN2984" s="1230"/>
      <c r="BO2984" s="1230"/>
      <c r="BP2984" s="1230"/>
      <c r="BQ2984" s="1230"/>
      <c r="BR2984" s="1230"/>
      <c r="BS2984" s="1230"/>
      <c r="BT2984" s="1230"/>
      <c r="BU2984" s="1230"/>
      <c r="BV2984" s="1230"/>
      <c r="BW2984" s="1230"/>
      <c r="BX2984" s="1230"/>
      <c r="BY2984" s="1230"/>
    </row>
    <row r="2985" spans="36:77" s="1227" customFormat="1" ht="12.75">
      <c r="AJ2985" s="1228"/>
      <c r="AK2985" s="1228"/>
      <c r="AL2985" s="1228"/>
      <c r="AM2985" s="1228"/>
      <c r="AN2985" s="1228"/>
      <c r="AO2985" s="1228"/>
      <c r="AP2985" s="1228"/>
      <c r="AQ2985" s="1228"/>
      <c r="AR2985" s="1229"/>
      <c r="AS2985" s="1229"/>
      <c r="AT2985" s="1229"/>
      <c r="AU2985" s="1229"/>
      <c r="AV2985" s="1229"/>
      <c r="AW2985" s="1229"/>
      <c r="AX2985" s="1229"/>
      <c r="AY2985" s="1229"/>
      <c r="AZ2985" s="1229"/>
      <c r="BA2985" s="1229"/>
      <c r="BB2985" s="1229"/>
      <c r="BC2985" s="1229"/>
      <c r="BD2985" s="1229"/>
      <c r="BE2985" s="1230"/>
      <c r="BF2985" s="1230"/>
      <c r="BG2985" s="1230"/>
      <c r="BH2985" s="1230"/>
      <c r="BI2985" s="1230"/>
      <c r="BJ2985" s="1230"/>
      <c r="BK2985" s="1230"/>
      <c r="BL2985" s="1230"/>
      <c r="BM2985" s="1230"/>
      <c r="BN2985" s="1230"/>
      <c r="BO2985" s="1230"/>
      <c r="BP2985" s="1230"/>
      <c r="BQ2985" s="1230"/>
      <c r="BR2985" s="1230"/>
      <c r="BS2985" s="1230"/>
      <c r="BT2985" s="1230"/>
      <c r="BU2985" s="1230"/>
      <c r="BV2985" s="1230"/>
      <c r="BW2985" s="1230"/>
      <c r="BX2985" s="1230"/>
      <c r="BY2985" s="1230"/>
    </row>
    <row r="2986" spans="36:77" s="1227" customFormat="1" ht="12.75">
      <c r="AJ2986" s="1228"/>
      <c r="AK2986" s="1228"/>
      <c r="AL2986" s="1228"/>
      <c r="AM2986" s="1228"/>
      <c r="AN2986" s="1228"/>
      <c r="AO2986" s="1228"/>
      <c r="AP2986" s="1228"/>
      <c r="AQ2986" s="1228"/>
      <c r="AR2986" s="1229"/>
      <c r="AS2986" s="1229"/>
      <c r="AT2986" s="1229"/>
      <c r="AU2986" s="1229"/>
      <c r="AV2986" s="1229"/>
      <c r="AW2986" s="1229"/>
      <c r="AX2986" s="1229"/>
      <c r="AY2986" s="1229"/>
      <c r="AZ2986" s="1229"/>
      <c r="BA2986" s="1229"/>
      <c r="BB2986" s="1229"/>
      <c r="BC2986" s="1229"/>
      <c r="BD2986" s="1229"/>
      <c r="BE2986" s="1230"/>
      <c r="BF2986" s="1230"/>
      <c r="BG2986" s="1230"/>
      <c r="BH2986" s="1230"/>
      <c r="BI2986" s="1230"/>
      <c r="BJ2986" s="1230"/>
      <c r="BK2986" s="1230"/>
      <c r="BL2986" s="1230"/>
      <c r="BM2986" s="1230"/>
      <c r="BN2986" s="1230"/>
      <c r="BO2986" s="1230"/>
      <c r="BP2986" s="1230"/>
      <c r="BQ2986" s="1230"/>
      <c r="BR2986" s="1230"/>
      <c r="BS2986" s="1230"/>
      <c r="BT2986" s="1230"/>
      <c r="BU2986" s="1230"/>
      <c r="BV2986" s="1230"/>
      <c r="BW2986" s="1230"/>
      <c r="BX2986" s="1230"/>
      <c r="BY2986" s="1230"/>
    </row>
    <row r="2987" spans="36:77" s="1227" customFormat="1" ht="12.75">
      <c r="AJ2987" s="1228"/>
      <c r="AK2987" s="1228"/>
      <c r="AL2987" s="1228"/>
      <c r="AM2987" s="1228"/>
      <c r="AN2987" s="1228"/>
      <c r="AO2987" s="1228"/>
      <c r="AP2987" s="1228"/>
      <c r="AQ2987" s="1228"/>
      <c r="AR2987" s="1229"/>
      <c r="AS2987" s="1229"/>
      <c r="AT2987" s="1229"/>
      <c r="AU2987" s="1229"/>
      <c r="AV2987" s="1229"/>
      <c r="AW2987" s="1229"/>
      <c r="AX2987" s="1229"/>
      <c r="AY2987" s="1229"/>
      <c r="AZ2987" s="1229"/>
      <c r="BA2987" s="1229"/>
      <c r="BB2987" s="1229"/>
      <c r="BC2987" s="1229"/>
      <c r="BD2987" s="1229"/>
      <c r="BE2987" s="1230"/>
      <c r="BF2987" s="1230"/>
      <c r="BG2987" s="1230"/>
      <c r="BH2987" s="1230"/>
      <c r="BI2987" s="1230"/>
      <c r="BJ2987" s="1230"/>
      <c r="BK2987" s="1230"/>
      <c r="BL2987" s="1230"/>
      <c r="BM2987" s="1230"/>
      <c r="BN2987" s="1230"/>
      <c r="BO2987" s="1230"/>
      <c r="BP2987" s="1230"/>
      <c r="BQ2987" s="1230"/>
      <c r="BR2987" s="1230"/>
      <c r="BS2987" s="1230"/>
      <c r="BT2987" s="1230"/>
      <c r="BU2987" s="1230"/>
      <c r="BV2987" s="1230"/>
      <c r="BW2987" s="1230"/>
      <c r="BX2987" s="1230"/>
      <c r="BY2987" s="1230"/>
    </row>
    <row r="2988" spans="36:77" s="1227" customFormat="1" ht="12.75">
      <c r="AJ2988" s="1228"/>
      <c r="AK2988" s="1228"/>
      <c r="AL2988" s="1228"/>
      <c r="AM2988" s="1228"/>
      <c r="AN2988" s="1228"/>
      <c r="AO2988" s="1228"/>
      <c r="AP2988" s="1228"/>
      <c r="AQ2988" s="1228"/>
      <c r="AR2988" s="1229"/>
      <c r="AS2988" s="1229"/>
      <c r="AT2988" s="1229"/>
      <c r="AU2988" s="1229"/>
      <c r="AV2988" s="1229"/>
      <c r="AW2988" s="1229"/>
      <c r="AX2988" s="1229"/>
      <c r="AY2988" s="1229"/>
      <c r="AZ2988" s="1229"/>
      <c r="BA2988" s="1229"/>
      <c r="BB2988" s="1229"/>
      <c r="BC2988" s="1229"/>
      <c r="BD2988" s="1229"/>
      <c r="BE2988" s="1230"/>
      <c r="BF2988" s="1230"/>
      <c r="BG2988" s="1230"/>
      <c r="BH2988" s="1230"/>
      <c r="BI2988" s="1230"/>
      <c r="BJ2988" s="1230"/>
      <c r="BK2988" s="1230"/>
      <c r="BL2988" s="1230"/>
      <c r="BM2988" s="1230"/>
      <c r="BN2988" s="1230"/>
      <c r="BO2988" s="1230"/>
      <c r="BP2988" s="1230"/>
      <c r="BQ2988" s="1230"/>
      <c r="BR2988" s="1230"/>
      <c r="BS2988" s="1230"/>
      <c r="BT2988" s="1230"/>
      <c r="BU2988" s="1230"/>
      <c r="BV2988" s="1230"/>
      <c r="BW2988" s="1230"/>
      <c r="BX2988" s="1230"/>
      <c r="BY2988" s="1230"/>
    </row>
    <row r="2989" spans="36:77" s="1227" customFormat="1" ht="12.75">
      <c r="AJ2989" s="1228"/>
      <c r="AK2989" s="1228"/>
      <c r="AL2989" s="1228"/>
      <c r="AM2989" s="1228"/>
      <c r="AN2989" s="1228"/>
      <c r="AO2989" s="1228"/>
      <c r="AP2989" s="1228"/>
      <c r="AQ2989" s="1228"/>
      <c r="AR2989" s="1229"/>
      <c r="AS2989" s="1229"/>
      <c r="AT2989" s="1229"/>
      <c r="AU2989" s="1229"/>
      <c r="AV2989" s="1229"/>
      <c r="AW2989" s="1229"/>
      <c r="AX2989" s="1229"/>
      <c r="AY2989" s="1229"/>
      <c r="AZ2989" s="1229"/>
      <c r="BA2989" s="1229"/>
      <c r="BB2989" s="1229"/>
      <c r="BC2989" s="1229"/>
      <c r="BD2989" s="1229"/>
      <c r="BE2989" s="1230"/>
      <c r="BF2989" s="1230"/>
      <c r="BG2989" s="1230"/>
      <c r="BH2989" s="1230"/>
      <c r="BI2989" s="1230"/>
      <c r="BJ2989" s="1230"/>
      <c r="BK2989" s="1230"/>
      <c r="BL2989" s="1230"/>
      <c r="BM2989" s="1230"/>
      <c r="BN2989" s="1230"/>
      <c r="BO2989" s="1230"/>
      <c r="BP2989" s="1230"/>
      <c r="BQ2989" s="1230"/>
      <c r="BR2989" s="1230"/>
      <c r="BS2989" s="1230"/>
      <c r="BT2989" s="1230"/>
      <c r="BU2989" s="1230"/>
      <c r="BV2989" s="1230"/>
      <c r="BW2989" s="1230"/>
      <c r="BX2989" s="1230"/>
      <c r="BY2989" s="1230"/>
    </row>
    <row r="2990" spans="36:77" s="1227" customFormat="1" ht="12.75">
      <c r="AJ2990" s="1228"/>
      <c r="AK2990" s="1228"/>
      <c r="AL2990" s="1228"/>
      <c r="AM2990" s="1228"/>
      <c r="AN2990" s="1228"/>
      <c r="AO2990" s="1228"/>
      <c r="AP2990" s="1228"/>
      <c r="AQ2990" s="1228"/>
      <c r="AR2990" s="1229"/>
      <c r="AS2990" s="1229"/>
      <c r="AT2990" s="1229"/>
      <c r="AU2990" s="1229"/>
      <c r="AV2990" s="1229"/>
      <c r="AW2990" s="1229"/>
      <c r="AX2990" s="1229"/>
      <c r="AY2990" s="1229"/>
      <c r="AZ2990" s="1229"/>
      <c r="BA2990" s="1229"/>
      <c r="BB2990" s="1229"/>
      <c r="BC2990" s="1229"/>
      <c r="BD2990" s="1229"/>
      <c r="BE2990" s="1230"/>
      <c r="BF2990" s="1230"/>
      <c r="BG2990" s="1230"/>
      <c r="BH2990" s="1230"/>
      <c r="BI2990" s="1230"/>
      <c r="BJ2990" s="1230"/>
      <c r="BK2990" s="1230"/>
      <c r="BL2990" s="1230"/>
      <c r="BM2990" s="1230"/>
      <c r="BN2990" s="1230"/>
      <c r="BO2990" s="1230"/>
      <c r="BP2990" s="1230"/>
      <c r="BQ2990" s="1230"/>
      <c r="BR2990" s="1230"/>
      <c r="BS2990" s="1230"/>
      <c r="BT2990" s="1230"/>
      <c r="BU2990" s="1230"/>
      <c r="BV2990" s="1230"/>
      <c r="BW2990" s="1230"/>
      <c r="BX2990" s="1230"/>
      <c r="BY2990" s="1230"/>
    </row>
    <row r="2991" spans="36:77" s="1227" customFormat="1" ht="12.75">
      <c r="AJ2991" s="1228"/>
      <c r="AK2991" s="1228"/>
      <c r="AL2991" s="1228"/>
      <c r="AM2991" s="1228"/>
      <c r="AN2991" s="1228"/>
      <c r="AO2991" s="1228"/>
      <c r="AP2991" s="1228"/>
      <c r="AQ2991" s="1228"/>
      <c r="AR2991" s="1229"/>
      <c r="AS2991" s="1229"/>
      <c r="AT2991" s="1229"/>
      <c r="AU2991" s="1229"/>
      <c r="AV2991" s="1229"/>
      <c r="AW2991" s="1229"/>
      <c r="AX2991" s="1229"/>
      <c r="AY2991" s="1229"/>
      <c r="AZ2991" s="1229"/>
      <c r="BA2991" s="1229"/>
      <c r="BB2991" s="1229"/>
      <c r="BC2991" s="1229"/>
      <c r="BD2991" s="1229"/>
      <c r="BE2991" s="1230"/>
      <c r="BF2991" s="1230"/>
      <c r="BG2991" s="1230"/>
      <c r="BH2991" s="1230"/>
      <c r="BI2991" s="1230"/>
      <c r="BJ2991" s="1230"/>
      <c r="BK2991" s="1230"/>
      <c r="BL2991" s="1230"/>
      <c r="BM2991" s="1230"/>
      <c r="BN2991" s="1230"/>
      <c r="BO2991" s="1230"/>
      <c r="BP2991" s="1230"/>
      <c r="BQ2991" s="1230"/>
      <c r="BR2991" s="1230"/>
      <c r="BS2991" s="1230"/>
      <c r="BT2991" s="1230"/>
      <c r="BU2991" s="1230"/>
      <c r="BV2991" s="1230"/>
      <c r="BW2991" s="1230"/>
      <c r="BX2991" s="1230"/>
      <c r="BY2991" s="1230"/>
    </row>
    <row r="2992" spans="36:77" s="1227" customFormat="1" ht="12.75">
      <c r="AJ2992" s="1228"/>
      <c r="AK2992" s="1228"/>
      <c r="AL2992" s="1228"/>
      <c r="AM2992" s="1228"/>
      <c r="AN2992" s="1228"/>
      <c r="AO2992" s="1228"/>
      <c r="AP2992" s="1228"/>
      <c r="AQ2992" s="1228"/>
      <c r="AR2992" s="1229"/>
      <c r="AS2992" s="1229"/>
      <c r="AT2992" s="1229"/>
      <c r="AU2992" s="1229"/>
      <c r="AV2992" s="1229"/>
      <c r="AW2992" s="1229"/>
      <c r="AX2992" s="1229"/>
      <c r="AY2992" s="1229"/>
      <c r="AZ2992" s="1229"/>
      <c r="BA2992" s="1229"/>
      <c r="BB2992" s="1229"/>
      <c r="BC2992" s="1229"/>
      <c r="BD2992" s="1229"/>
      <c r="BE2992" s="1230"/>
      <c r="BF2992" s="1230"/>
      <c r="BG2992" s="1230"/>
      <c r="BH2992" s="1230"/>
      <c r="BI2992" s="1230"/>
      <c r="BJ2992" s="1230"/>
      <c r="BK2992" s="1230"/>
      <c r="BL2992" s="1230"/>
      <c r="BM2992" s="1230"/>
      <c r="BN2992" s="1230"/>
      <c r="BO2992" s="1230"/>
      <c r="BP2992" s="1230"/>
      <c r="BQ2992" s="1230"/>
      <c r="BR2992" s="1230"/>
      <c r="BS2992" s="1230"/>
      <c r="BT2992" s="1230"/>
      <c r="BU2992" s="1230"/>
      <c r="BV2992" s="1230"/>
      <c r="BW2992" s="1230"/>
      <c r="BX2992" s="1230"/>
      <c r="BY2992" s="1230"/>
    </row>
    <row r="2993" spans="36:77" s="1227" customFormat="1" ht="12.75">
      <c r="AJ2993" s="1228"/>
      <c r="AK2993" s="1228"/>
      <c r="AL2993" s="1228"/>
      <c r="AM2993" s="1228"/>
      <c r="AN2993" s="1228"/>
      <c r="AO2993" s="1228"/>
      <c r="AP2993" s="1228"/>
      <c r="AQ2993" s="1228"/>
      <c r="AR2993" s="1229"/>
      <c r="AS2993" s="1229"/>
      <c r="AT2993" s="1229"/>
      <c r="AU2993" s="1229"/>
      <c r="AV2993" s="1229"/>
      <c r="AW2993" s="1229"/>
      <c r="AX2993" s="1229"/>
      <c r="AY2993" s="1229"/>
      <c r="AZ2993" s="1229"/>
      <c r="BA2993" s="1229"/>
      <c r="BB2993" s="1229"/>
      <c r="BC2993" s="1229"/>
      <c r="BD2993" s="1229"/>
      <c r="BE2993" s="1230"/>
      <c r="BF2993" s="1230"/>
      <c r="BG2993" s="1230"/>
      <c r="BH2993" s="1230"/>
      <c r="BI2993" s="1230"/>
      <c r="BJ2993" s="1230"/>
      <c r="BK2993" s="1230"/>
      <c r="BL2993" s="1230"/>
      <c r="BM2993" s="1230"/>
      <c r="BN2993" s="1230"/>
      <c r="BO2993" s="1230"/>
      <c r="BP2993" s="1230"/>
      <c r="BQ2993" s="1230"/>
      <c r="BR2993" s="1230"/>
      <c r="BS2993" s="1230"/>
      <c r="BT2993" s="1230"/>
      <c r="BU2993" s="1230"/>
      <c r="BV2993" s="1230"/>
      <c r="BW2993" s="1230"/>
      <c r="BX2993" s="1230"/>
      <c r="BY2993" s="1230"/>
    </row>
    <row r="2994" spans="36:77" s="1227" customFormat="1" ht="12.75">
      <c r="AJ2994" s="1228"/>
      <c r="AK2994" s="1228"/>
      <c r="AL2994" s="1228"/>
      <c r="AM2994" s="1228"/>
      <c r="AN2994" s="1228"/>
      <c r="AO2994" s="1228"/>
      <c r="AP2994" s="1228"/>
      <c r="AQ2994" s="1228"/>
      <c r="AR2994" s="1229"/>
      <c r="AS2994" s="1229"/>
      <c r="AT2994" s="1229"/>
      <c r="AU2994" s="1229"/>
      <c r="AV2994" s="1229"/>
      <c r="AW2994" s="1229"/>
      <c r="AX2994" s="1229"/>
      <c r="AY2994" s="1229"/>
      <c r="AZ2994" s="1229"/>
      <c r="BA2994" s="1229"/>
      <c r="BB2994" s="1229"/>
      <c r="BC2994" s="1229"/>
      <c r="BD2994" s="1229"/>
      <c r="BE2994" s="1230"/>
      <c r="BF2994" s="1230"/>
      <c r="BG2994" s="1230"/>
      <c r="BH2994" s="1230"/>
      <c r="BI2994" s="1230"/>
      <c r="BJ2994" s="1230"/>
      <c r="BK2994" s="1230"/>
      <c r="BL2994" s="1230"/>
      <c r="BM2994" s="1230"/>
      <c r="BN2994" s="1230"/>
      <c r="BO2994" s="1230"/>
      <c r="BP2994" s="1230"/>
      <c r="BQ2994" s="1230"/>
      <c r="BR2994" s="1230"/>
      <c r="BS2994" s="1230"/>
      <c r="BT2994" s="1230"/>
      <c r="BU2994" s="1230"/>
      <c r="BV2994" s="1230"/>
      <c r="BW2994" s="1230"/>
      <c r="BX2994" s="1230"/>
      <c r="BY2994" s="1230"/>
    </row>
    <row r="2995" spans="36:77" s="1227" customFormat="1" ht="12.75">
      <c r="AJ2995" s="1228"/>
      <c r="AK2995" s="1228"/>
      <c r="AL2995" s="1228"/>
      <c r="AM2995" s="1228"/>
      <c r="AN2995" s="1228"/>
      <c r="AO2995" s="1228"/>
      <c r="AP2995" s="1228"/>
      <c r="AQ2995" s="1228"/>
      <c r="AR2995" s="1229"/>
      <c r="AS2995" s="1229"/>
      <c r="AT2995" s="1229"/>
      <c r="AU2995" s="1229"/>
      <c r="AV2995" s="1229"/>
      <c r="AW2995" s="1229"/>
      <c r="AX2995" s="1229"/>
      <c r="AY2995" s="1229"/>
      <c r="AZ2995" s="1229"/>
      <c r="BA2995" s="1229"/>
      <c r="BB2995" s="1229"/>
      <c r="BC2995" s="1229"/>
      <c r="BD2995" s="1229"/>
      <c r="BE2995" s="1230"/>
      <c r="BF2995" s="1230"/>
      <c r="BG2995" s="1230"/>
      <c r="BH2995" s="1230"/>
      <c r="BI2995" s="1230"/>
      <c r="BJ2995" s="1230"/>
      <c r="BK2995" s="1230"/>
      <c r="BL2995" s="1230"/>
      <c r="BM2995" s="1230"/>
      <c r="BN2995" s="1230"/>
      <c r="BO2995" s="1230"/>
      <c r="BP2995" s="1230"/>
      <c r="BQ2995" s="1230"/>
      <c r="BR2995" s="1230"/>
      <c r="BS2995" s="1230"/>
      <c r="BT2995" s="1230"/>
      <c r="BU2995" s="1230"/>
      <c r="BV2995" s="1230"/>
      <c r="BW2995" s="1230"/>
      <c r="BX2995" s="1230"/>
      <c r="BY2995" s="1230"/>
    </row>
    <row r="2996" spans="36:77" s="1227" customFormat="1" ht="12.75">
      <c r="AJ2996" s="1228"/>
      <c r="AK2996" s="1228"/>
      <c r="AL2996" s="1228"/>
      <c r="AM2996" s="1228"/>
      <c r="AN2996" s="1228"/>
      <c r="AO2996" s="1228"/>
      <c r="AP2996" s="1228"/>
      <c r="AQ2996" s="1228"/>
      <c r="AR2996" s="1229"/>
      <c r="AS2996" s="1229"/>
      <c r="AT2996" s="1229"/>
      <c r="AU2996" s="1229"/>
      <c r="AV2996" s="1229"/>
      <c r="AW2996" s="1229"/>
      <c r="AX2996" s="1229"/>
      <c r="AY2996" s="1229"/>
      <c r="AZ2996" s="1229"/>
      <c r="BA2996" s="1229"/>
      <c r="BB2996" s="1229"/>
      <c r="BC2996" s="1229"/>
      <c r="BD2996" s="1229"/>
      <c r="BE2996" s="1230"/>
      <c r="BF2996" s="1230"/>
      <c r="BG2996" s="1230"/>
      <c r="BH2996" s="1230"/>
      <c r="BI2996" s="1230"/>
      <c r="BJ2996" s="1230"/>
      <c r="BK2996" s="1230"/>
      <c r="BL2996" s="1230"/>
      <c r="BM2996" s="1230"/>
      <c r="BN2996" s="1230"/>
      <c r="BO2996" s="1230"/>
      <c r="BP2996" s="1230"/>
      <c r="BQ2996" s="1230"/>
      <c r="BR2996" s="1230"/>
      <c r="BS2996" s="1230"/>
      <c r="BT2996" s="1230"/>
      <c r="BU2996" s="1230"/>
      <c r="BV2996" s="1230"/>
      <c r="BW2996" s="1230"/>
      <c r="BX2996" s="1230"/>
      <c r="BY2996" s="1230"/>
    </row>
    <row r="2997" spans="36:77" s="1227" customFormat="1" ht="12.75">
      <c r="AJ2997" s="1228"/>
      <c r="AK2997" s="1228"/>
      <c r="AL2997" s="1228"/>
      <c r="AM2997" s="1228"/>
      <c r="AN2997" s="1228"/>
      <c r="AO2997" s="1228"/>
      <c r="AP2997" s="1228"/>
      <c r="AQ2997" s="1228"/>
      <c r="AR2997" s="1229"/>
      <c r="AS2997" s="1229"/>
      <c r="AT2997" s="1229"/>
      <c r="AU2997" s="1229"/>
      <c r="AV2997" s="1229"/>
      <c r="AW2997" s="1229"/>
      <c r="AX2997" s="1229"/>
      <c r="AY2997" s="1229"/>
      <c r="AZ2997" s="1229"/>
      <c r="BA2997" s="1229"/>
      <c r="BB2997" s="1229"/>
      <c r="BC2997" s="1229"/>
      <c r="BD2997" s="1229"/>
      <c r="BE2997" s="1230"/>
      <c r="BF2997" s="1230"/>
      <c r="BG2997" s="1230"/>
      <c r="BH2997" s="1230"/>
      <c r="BI2997" s="1230"/>
      <c r="BJ2997" s="1230"/>
      <c r="BK2997" s="1230"/>
      <c r="BL2997" s="1230"/>
      <c r="BM2997" s="1230"/>
      <c r="BN2997" s="1230"/>
      <c r="BO2997" s="1230"/>
      <c r="BP2997" s="1230"/>
      <c r="BQ2997" s="1230"/>
      <c r="BR2997" s="1230"/>
      <c r="BS2997" s="1230"/>
      <c r="BT2997" s="1230"/>
      <c r="BU2997" s="1230"/>
      <c r="BV2997" s="1230"/>
      <c r="BW2997" s="1230"/>
      <c r="BX2997" s="1230"/>
      <c r="BY2997" s="1230"/>
    </row>
    <row r="2998" spans="36:77" s="1227" customFormat="1" ht="12.75">
      <c r="AJ2998" s="1228"/>
      <c r="AK2998" s="1228"/>
      <c r="AL2998" s="1228"/>
      <c r="AM2998" s="1228"/>
      <c r="AN2998" s="1228"/>
      <c r="AO2998" s="1228"/>
      <c r="AP2998" s="1228"/>
      <c r="AQ2998" s="1228"/>
      <c r="AR2998" s="1229"/>
      <c r="AS2998" s="1229"/>
      <c r="AT2998" s="1229"/>
      <c r="AU2998" s="1229"/>
      <c r="AV2998" s="1229"/>
      <c r="AW2998" s="1229"/>
      <c r="AX2998" s="1229"/>
      <c r="AY2998" s="1229"/>
      <c r="AZ2998" s="1229"/>
      <c r="BA2998" s="1229"/>
      <c r="BB2998" s="1229"/>
      <c r="BC2998" s="1229"/>
      <c r="BD2998" s="1229"/>
      <c r="BE2998" s="1230"/>
      <c r="BF2998" s="1230"/>
      <c r="BG2998" s="1230"/>
      <c r="BH2998" s="1230"/>
      <c r="BI2998" s="1230"/>
      <c r="BJ2998" s="1230"/>
      <c r="BK2998" s="1230"/>
      <c r="BL2998" s="1230"/>
      <c r="BM2998" s="1230"/>
      <c r="BN2998" s="1230"/>
      <c r="BO2998" s="1230"/>
      <c r="BP2998" s="1230"/>
      <c r="BQ2998" s="1230"/>
      <c r="BR2998" s="1230"/>
      <c r="BS2998" s="1230"/>
      <c r="BT2998" s="1230"/>
      <c r="BU2998" s="1230"/>
      <c r="BV2998" s="1230"/>
      <c r="BW2998" s="1230"/>
      <c r="BX2998" s="1230"/>
      <c r="BY2998" s="1230"/>
    </row>
    <row r="2999" spans="36:77" s="1227" customFormat="1" ht="12.75">
      <c r="AJ2999" s="1228"/>
      <c r="AK2999" s="1228"/>
      <c r="AL2999" s="1228"/>
      <c r="AM2999" s="1228"/>
      <c r="AN2999" s="1228"/>
      <c r="AO2999" s="1228"/>
      <c r="AP2999" s="1228"/>
      <c r="AQ2999" s="1228"/>
      <c r="AR2999" s="1229"/>
      <c r="AS2999" s="1229"/>
      <c r="AT2999" s="1229"/>
      <c r="AU2999" s="1229"/>
      <c r="AV2999" s="1229"/>
      <c r="AW2999" s="1229"/>
      <c r="AX2999" s="1229"/>
      <c r="AY2999" s="1229"/>
      <c r="AZ2999" s="1229"/>
      <c r="BA2999" s="1229"/>
      <c r="BB2999" s="1229"/>
      <c r="BC2999" s="1229"/>
      <c r="BD2999" s="1229"/>
      <c r="BE2999" s="1230"/>
      <c r="BF2999" s="1230"/>
      <c r="BG2999" s="1230"/>
      <c r="BH2999" s="1230"/>
      <c r="BI2999" s="1230"/>
      <c r="BJ2999" s="1230"/>
      <c r="BK2999" s="1230"/>
      <c r="BL2999" s="1230"/>
      <c r="BM2999" s="1230"/>
      <c r="BN2999" s="1230"/>
      <c r="BO2999" s="1230"/>
      <c r="BP2999" s="1230"/>
      <c r="BQ2999" s="1230"/>
      <c r="BR2999" s="1230"/>
      <c r="BS2999" s="1230"/>
      <c r="BT2999" s="1230"/>
      <c r="BU2999" s="1230"/>
      <c r="BV2999" s="1230"/>
      <c r="BW2999" s="1230"/>
      <c r="BX2999" s="1230"/>
      <c r="BY2999" s="1230"/>
    </row>
    <row r="3000" spans="36:77" s="1227" customFormat="1" ht="12.75">
      <c r="AJ3000" s="1228"/>
      <c r="AK3000" s="1228"/>
      <c r="AL3000" s="1228"/>
      <c r="AM3000" s="1228"/>
      <c r="AN3000" s="1228"/>
      <c r="AO3000" s="1228"/>
      <c r="AP3000" s="1228"/>
      <c r="AQ3000" s="1228"/>
      <c r="AR3000" s="1229"/>
      <c r="AS3000" s="1229"/>
      <c r="AT3000" s="1229"/>
      <c r="AU3000" s="1229"/>
      <c r="AV3000" s="1229"/>
      <c r="AW3000" s="1229"/>
      <c r="AX3000" s="1229"/>
      <c r="AY3000" s="1229"/>
      <c r="AZ3000" s="1229"/>
      <c r="BA3000" s="1229"/>
      <c r="BB3000" s="1229"/>
      <c r="BC3000" s="1229"/>
      <c r="BD3000" s="1229"/>
      <c r="BE3000" s="1230"/>
      <c r="BF3000" s="1230"/>
      <c r="BG3000" s="1230"/>
      <c r="BH3000" s="1230"/>
      <c r="BI3000" s="1230"/>
      <c r="BJ3000" s="1230"/>
      <c r="BK3000" s="1230"/>
      <c r="BL3000" s="1230"/>
      <c r="BM3000" s="1230"/>
      <c r="BN3000" s="1230"/>
      <c r="BO3000" s="1230"/>
      <c r="BP3000" s="1230"/>
      <c r="BQ3000" s="1230"/>
      <c r="BR3000" s="1230"/>
      <c r="BS3000" s="1230"/>
      <c r="BT3000" s="1230"/>
      <c r="BU3000" s="1230"/>
      <c r="BV3000" s="1230"/>
      <c r="BW3000" s="1230"/>
      <c r="BX3000" s="1230"/>
      <c r="BY3000" s="1230"/>
    </row>
    <row r="3001" spans="36:77" s="1227" customFormat="1" ht="12.75">
      <c r="AJ3001" s="1228"/>
      <c r="AK3001" s="1228"/>
      <c r="AL3001" s="1228"/>
      <c r="AM3001" s="1228"/>
      <c r="AN3001" s="1228"/>
      <c r="AO3001" s="1228"/>
      <c r="AP3001" s="1228"/>
      <c r="AQ3001" s="1228"/>
      <c r="AR3001" s="1229"/>
      <c r="AS3001" s="1229"/>
      <c r="AT3001" s="1229"/>
      <c r="AU3001" s="1229"/>
      <c r="AV3001" s="1229"/>
      <c r="AW3001" s="1229"/>
      <c r="AX3001" s="1229"/>
      <c r="AY3001" s="1229"/>
      <c r="AZ3001" s="1229"/>
      <c r="BA3001" s="1229"/>
      <c r="BB3001" s="1229"/>
      <c r="BC3001" s="1229"/>
      <c r="BD3001" s="1229"/>
      <c r="BE3001" s="1230"/>
      <c r="BF3001" s="1230"/>
      <c r="BG3001" s="1230"/>
      <c r="BH3001" s="1230"/>
      <c r="BI3001" s="1230"/>
      <c r="BJ3001" s="1230"/>
      <c r="BK3001" s="1230"/>
      <c r="BL3001" s="1230"/>
      <c r="BM3001" s="1230"/>
      <c r="BN3001" s="1230"/>
      <c r="BO3001" s="1230"/>
      <c r="BP3001" s="1230"/>
      <c r="BQ3001" s="1230"/>
      <c r="BR3001" s="1230"/>
      <c r="BS3001" s="1230"/>
      <c r="BT3001" s="1230"/>
      <c r="BU3001" s="1230"/>
      <c r="BV3001" s="1230"/>
      <c r="BW3001" s="1230"/>
      <c r="BX3001" s="1230"/>
      <c r="BY3001" s="1230"/>
    </row>
    <row r="3002" spans="36:77" s="1227" customFormat="1" ht="12.75">
      <c r="AJ3002" s="1228"/>
      <c r="AK3002" s="1228"/>
      <c r="AL3002" s="1228"/>
      <c r="AM3002" s="1228"/>
      <c r="AN3002" s="1228"/>
      <c r="AO3002" s="1228"/>
      <c r="AP3002" s="1228"/>
      <c r="AQ3002" s="1228"/>
      <c r="AR3002" s="1229"/>
      <c r="AS3002" s="1229"/>
      <c r="AT3002" s="1229"/>
      <c r="AU3002" s="1229"/>
      <c r="AV3002" s="1229"/>
      <c r="AW3002" s="1229"/>
      <c r="AX3002" s="1229"/>
      <c r="AY3002" s="1229"/>
      <c r="AZ3002" s="1229"/>
      <c r="BA3002" s="1229"/>
      <c r="BB3002" s="1229"/>
      <c r="BC3002" s="1229"/>
      <c r="BD3002" s="1229"/>
      <c r="BE3002" s="1230"/>
      <c r="BF3002" s="1230"/>
      <c r="BG3002" s="1230"/>
      <c r="BH3002" s="1230"/>
      <c r="BI3002" s="1230"/>
      <c r="BJ3002" s="1230"/>
      <c r="BK3002" s="1230"/>
      <c r="BL3002" s="1230"/>
      <c r="BM3002" s="1230"/>
      <c r="BN3002" s="1230"/>
      <c r="BO3002" s="1230"/>
      <c r="BP3002" s="1230"/>
      <c r="BQ3002" s="1230"/>
      <c r="BR3002" s="1230"/>
      <c r="BS3002" s="1230"/>
      <c r="BT3002" s="1230"/>
      <c r="BU3002" s="1230"/>
      <c r="BV3002" s="1230"/>
      <c r="BW3002" s="1230"/>
      <c r="BX3002" s="1230"/>
      <c r="BY3002" s="1230"/>
    </row>
    <row r="3003" spans="36:77" s="1227" customFormat="1" ht="12.75">
      <c r="AJ3003" s="1228"/>
      <c r="AK3003" s="1228"/>
      <c r="AL3003" s="1228"/>
      <c r="AM3003" s="1228"/>
      <c r="AN3003" s="1228"/>
      <c r="AO3003" s="1228"/>
      <c r="AP3003" s="1228"/>
      <c r="AQ3003" s="1228"/>
      <c r="AR3003" s="1229"/>
      <c r="AS3003" s="1229"/>
      <c r="AT3003" s="1229"/>
      <c r="AU3003" s="1229"/>
      <c r="AV3003" s="1229"/>
      <c r="AW3003" s="1229"/>
      <c r="AX3003" s="1229"/>
      <c r="AY3003" s="1229"/>
      <c r="AZ3003" s="1229"/>
      <c r="BA3003" s="1229"/>
      <c r="BB3003" s="1229"/>
      <c r="BC3003" s="1229"/>
      <c r="BD3003" s="1229"/>
      <c r="BE3003" s="1230"/>
      <c r="BF3003" s="1230"/>
      <c r="BG3003" s="1230"/>
      <c r="BH3003" s="1230"/>
      <c r="BI3003" s="1230"/>
      <c r="BJ3003" s="1230"/>
      <c r="BK3003" s="1230"/>
      <c r="BL3003" s="1230"/>
      <c r="BM3003" s="1230"/>
      <c r="BN3003" s="1230"/>
      <c r="BO3003" s="1230"/>
      <c r="BP3003" s="1230"/>
      <c r="BQ3003" s="1230"/>
      <c r="BR3003" s="1230"/>
      <c r="BS3003" s="1230"/>
      <c r="BT3003" s="1230"/>
      <c r="BU3003" s="1230"/>
      <c r="BV3003" s="1230"/>
      <c r="BW3003" s="1230"/>
      <c r="BX3003" s="1230"/>
      <c r="BY3003" s="1230"/>
    </row>
    <row r="3004" spans="36:77" s="1227" customFormat="1" ht="12.75">
      <c r="AJ3004" s="1228"/>
      <c r="AK3004" s="1228"/>
      <c r="AL3004" s="1228"/>
      <c r="AM3004" s="1228"/>
      <c r="AN3004" s="1228"/>
      <c r="AO3004" s="1228"/>
      <c r="AP3004" s="1228"/>
      <c r="AQ3004" s="1228"/>
      <c r="AR3004" s="1229"/>
      <c r="AS3004" s="1229"/>
      <c r="AT3004" s="1229"/>
      <c r="AU3004" s="1229"/>
      <c r="AV3004" s="1229"/>
      <c r="AW3004" s="1229"/>
      <c r="AX3004" s="1229"/>
      <c r="AY3004" s="1229"/>
      <c r="AZ3004" s="1229"/>
      <c r="BA3004" s="1229"/>
      <c r="BB3004" s="1229"/>
      <c r="BC3004" s="1229"/>
      <c r="BD3004" s="1229"/>
      <c r="BE3004" s="1230"/>
      <c r="BF3004" s="1230"/>
      <c r="BG3004" s="1230"/>
      <c r="BH3004" s="1230"/>
      <c r="BI3004" s="1230"/>
      <c r="BJ3004" s="1230"/>
      <c r="BK3004" s="1230"/>
      <c r="BL3004" s="1230"/>
      <c r="BM3004" s="1230"/>
      <c r="BN3004" s="1230"/>
      <c r="BO3004" s="1230"/>
      <c r="BP3004" s="1230"/>
      <c r="BQ3004" s="1230"/>
      <c r="BR3004" s="1230"/>
      <c r="BS3004" s="1230"/>
      <c r="BT3004" s="1230"/>
      <c r="BU3004" s="1230"/>
      <c r="BV3004" s="1230"/>
      <c r="BW3004" s="1230"/>
      <c r="BX3004" s="1230"/>
      <c r="BY3004" s="1230"/>
    </row>
    <row r="3005" spans="36:77" s="1227" customFormat="1" ht="12.75">
      <c r="AJ3005" s="1228"/>
      <c r="AK3005" s="1228"/>
      <c r="AL3005" s="1228"/>
      <c r="AM3005" s="1228"/>
      <c r="AN3005" s="1228"/>
      <c r="AO3005" s="1228"/>
      <c r="AP3005" s="1228"/>
      <c r="AQ3005" s="1228"/>
      <c r="AR3005" s="1229"/>
      <c r="AS3005" s="1229"/>
      <c r="AT3005" s="1229"/>
      <c r="AU3005" s="1229"/>
      <c r="AV3005" s="1229"/>
      <c r="AW3005" s="1229"/>
      <c r="AX3005" s="1229"/>
      <c r="AY3005" s="1229"/>
      <c r="AZ3005" s="1229"/>
      <c r="BA3005" s="1229"/>
      <c r="BB3005" s="1229"/>
      <c r="BC3005" s="1229"/>
      <c r="BD3005" s="1229"/>
      <c r="BE3005" s="1230"/>
      <c r="BF3005" s="1230"/>
      <c r="BG3005" s="1230"/>
      <c r="BH3005" s="1230"/>
      <c r="BI3005" s="1230"/>
      <c r="BJ3005" s="1230"/>
      <c r="BK3005" s="1230"/>
      <c r="BL3005" s="1230"/>
      <c r="BM3005" s="1230"/>
      <c r="BN3005" s="1230"/>
      <c r="BO3005" s="1230"/>
      <c r="BP3005" s="1230"/>
      <c r="BQ3005" s="1230"/>
      <c r="BR3005" s="1230"/>
      <c r="BS3005" s="1230"/>
      <c r="BT3005" s="1230"/>
      <c r="BU3005" s="1230"/>
      <c r="BV3005" s="1230"/>
      <c r="BW3005" s="1230"/>
      <c r="BX3005" s="1230"/>
      <c r="BY3005" s="1230"/>
    </row>
    <row r="3006" spans="36:77" s="1227" customFormat="1" ht="12.75">
      <c r="AJ3006" s="1228"/>
      <c r="AK3006" s="1228"/>
      <c r="AL3006" s="1228"/>
      <c r="AM3006" s="1228"/>
      <c r="AN3006" s="1228"/>
      <c r="AO3006" s="1228"/>
      <c r="AP3006" s="1228"/>
      <c r="AQ3006" s="1228"/>
      <c r="AR3006" s="1229"/>
      <c r="AS3006" s="1229"/>
      <c r="AT3006" s="1229"/>
      <c r="AU3006" s="1229"/>
      <c r="AV3006" s="1229"/>
      <c r="AW3006" s="1229"/>
      <c r="AX3006" s="1229"/>
      <c r="AY3006" s="1229"/>
      <c r="AZ3006" s="1229"/>
      <c r="BA3006" s="1229"/>
      <c r="BB3006" s="1229"/>
      <c r="BC3006" s="1229"/>
      <c r="BD3006" s="1229"/>
      <c r="BE3006" s="1230"/>
      <c r="BF3006" s="1230"/>
      <c r="BG3006" s="1230"/>
      <c r="BH3006" s="1230"/>
      <c r="BI3006" s="1230"/>
      <c r="BJ3006" s="1230"/>
      <c r="BK3006" s="1230"/>
      <c r="BL3006" s="1230"/>
      <c r="BM3006" s="1230"/>
      <c r="BN3006" s="1230"/>
      <c r="BO3006" s="1230"/>
      <c r="BP3006" s="1230"/>
      <c r="BQ3006" s="1230"/>
      <c r="BR3006" s="1230"/>
      <c r="BS3006" s="1230"/>
      <c r="BT3006" s="1230"/>
      <c r="BU3006" s="1230"/>
      <c r="BV3006" s="1230"/>
      <c r="BW3006" s="1230"/>
      <c r="BX3006" s="1230"/>
      <c r="BY3006" s="1230"/>
    </row>
    <row r="3007" spans="36:77" s="1227" customFormat="1" ht="12.75">
      <c r="AJ3007" s="1228"/>
      <c r="AK3007" s="1228"/>
      <c r="AL3007" s="1228"/>
      <c r="AM3007" s="1228"/>
      <c r="AN3007" s="1228"/>
      <c r="AO3007" s="1228"/>
      <c r="AP3007" s="1228"/>
      <c r="AQ3007" s="1228"/>
      <c r="AR3007" s="1229"/>
      <c r="AS3007" s="1229"/>
      <c r="AT3007" s="1229"/>
      <c r="AU3007" s="1229"/>
      <c r="AV3007" s="1229"/>
      <c r="AW3007" s="1229"/>
      <c r="AX3007" s="1229"/>
      <c r="AY3007" s="1229"/>
      <c r="AZ3007" s="1229"/>
      <c r="BA3007" s="1229"/>
      <c r="BB3007" s="1229"/>
      <c r="BC3007" s="1229"/>
      <c r="BD3007" s="1229"/>
      <c r="BE3007" s="1230"/>
      <c r="BF3007" s="1230"/>
      <c r="BG3007" s="1230"/>
      <c r="BH3007" s="1230"/>
      <c r="BI3007" s="1230"/>
      <c r="BJ3007" s="1230"/>
      <c r="BK3007" s="1230"/>
      <c r="BL3007" s="1230"/>
      <c r="BM3007" s="1230"/>
      <c r="BN3007" s="1230"/>
      <c r="BO3007" s="1230"/>
      <c r="BP3007" s="1230"/>
      <c r="BQ3007" s="1230"/>
      <c r="BR3007" s="1230"/>
      <c r="BS3007" s="1230"/>
      <c r="BT3007" s="1230"/>
      <c r="BU3007" s="1230"/>
      <c r="BV3007" s="1230"/>
      <c r="BW3007" s="1230"/>
      <c r="BX3007" s="1230"/>
      <c r="BY3007" s="1230"/>
    </row>
    <row r="3008" spans="36:77" s="1227" customFormat="1" ht="12.75">
      <c r="AJ3008" s="1228"/>
      <c r="AK3008" s="1228"/>
      <c r="AL3008" s="1228"/>
      <c r="AM3008" s="1228"/>
      <c r="AN3008" s="1228"/>
      <c r="AO3008" s="1228"/>
      <c r="AP3008" s="1228"/>
      <c r="AQ3008" s="1228"/>
      <c r="AR3008" s="1229"/>
      <c r="AS3008" s="1229"/>
      <c r="AT3008" s="1229"/>
      <c r="AU3008" s="1229"/>
      <c r="AV3008" s="1229"/>
      <c r="AW3008" s="1229"/>
      <c r="AX3008" s="1229"/>
      <c r="AY3008" s="1229"/>
      <c r="AZ3008" s="1229"/>
      <c r="BA3008" s="1229"/>
      <c r="BB3008" s="1229"/>
      <c r="BC3008" s="1229"/>
      <c r="BD3008" s="1229"/>
      <c r="BE3008" s="1230"/>
      <c r="BF3008" s="1230"/>
      <c r="BG3008" s="1230"/>
      <c r="BH3008" s="1230"/>
      <c r="BI3008" s="1230"/>
      <c r="BJ3008" s="1230"/>
      <c r="BK3008" s="1230"/>
      <c r="BL3008" s="1230"/>
      <c r="BM3008" s="1230"/>
      <c r="BN3008" s="1230"/>
      <c r="BO3008" s="1230"/>
      <c r="BP3008" s="1230"/>
      <c r="BQ3008" s="1230"/>
      <c r="BR3008" s="1230"/>
      <c r="BS3008" s="1230"/>
      <c r="BT3008" s="1230"/>
      <c r="BU3008" s="1230"/>
      <c r="BV3008" s="1230"/>
      <c r="BW3008" s="1230"/>
      <c r="BX3008" s="1230"/>
      <c r="BY3008" s="1230"/>
    </row>
    <row r="3009" spans="36:77" s="1227" customFormat="1" ht="12.75">
      <c r="AJ3009" s="1228"/>
      <c r="AK3009" s="1228"/>
      <c r="AL3009" s="1228"/>
      <c r="AM3009" s="1228"/>
      <c r="AN3009" s="1228"/>
      <c r="AO3009" s="1228"/>
      <c r="AP3009" s="1228"/>
      <c r="AQ3009" s="1228"/>
      <c r="AR3009" s="1229"/>
      <c r="AS3009" s="1229"/>
      <c r="AT3009" s="1229"/>
      <c r="AU3009" s="1229"/>
      <c r="AV3009" s="1229"/>
      <c r="AW3009" s="1229"/>
      <c r="AX3009" s="1229"/>
      <c r="AY3009" s="1229"/>
      <c r="AZ3009" s="1229"/>
      <c r="BA3009" s="1229"/>
      <c r="BB3009" s="1229"/>
      <c r="BC3009" s="1229"/>
      <c r="BD3009" s="1229"/>
      <c r="BE3009" s="1230"/>
      <c r="BF3009" s="1230"/>
      <c r="BG3009" s="1230"/>
      <c r="BH3009" s="1230"/>
      <c r="BI3009" s="1230"/>
      <c r="BJ3009" s="1230"/>
      <c r="BK3009" s="1230"/>
      <c r="BL3009" s="1230"/>
      <c r="BM3009" s="1230"/>
      <c r="BN3009" s="1230"/>
      <c r="BO3009" s="1230"/>
      <c r="BP3009" s="1230"/>
      <c r="BQ3009" s="1230"/>
      <c r="BR3009" s="1230"/>
      <c r="BS3009" s="1230"/>
      <c r="BT3009" s="1230"/>
      <c r="BU3009" s="1230"/>
      <c r="BV3009" s="1230"/>
      <c r="BW3009" s="1230"/>
      <c r="BX3009" s="1230"/>
      <c r="BY3009" s="1230"/>
    </row>
    <row r="3010" spans="36:77" s="1227" customFormat="1" ht="12.75">
      <c r="AJ3010" s="1228"/>
      <c r="AK3010" s="1228"/>
      <c r="AL3010" s="1228"/>
      <c r="AM3010" s="1228"/>
      <c r="AN3010" s="1228"/>
      <c r="AO3010" s="1228"/>
      <c r="AP3010" s="1228"/>
      <c r="AQ3010" s="1228"/>
      <c r="AR3010" s="1229"/>
      <c r="AS3010" s="1229"/>
      <c r="AT3010" s="1229"/>
      <c r="AU3010" s="1229"/>
      <c r="AV3010" s="1229"/>
      <c r="AW3010" s="1229"/>
      <c r="AX3010" s="1229"/>
      <c r="AY3010" s="1229"/>
      <c r="AZ3010" s="1229"/>
      <c r="BA3010" s="1229"/>
      <c r="BB3010" s="1229"/>
      <c r="BC3010" s="1229"/>
      <c r="BD3010" s="1229"/>
      <c r="BE3010" s="1230"/>
      <c r="BF3010" s="1230"/>
      <c r="BG3010" s="1230"/>
      <c r="BH3010" s="1230"/>
      <c r="BI3010" s="1230"/>
      <c r="BJ3010" s="1230"/>
      <c r="BK3010" s="1230"/>
      <c r="BL3010" s="1230"/>
      <c r="BM3010" s="1230"/>
      <c r="BN3010" s="1230"/>
      <c r="BO3010" s="1230"/>
      <c r="BP3010" s="1230"/>
      <c r="BQ3010" s="1230"/>
      <c r="BR3010" s="1230"/>
      <c r="BS3010" s="1230"/>
      <c r="BT3010" s="1230"/>
      <c r="BU3010" s="1230"/>
      <c r="BV3010" s="1230"/>
      <c r="BW3010" s="1230"/>
      <c r="BX3010" s="1230"/>
      <c r="BY3010" s="1230"/>
    </row>
    <row r="3011" spans="36:77" s="1227" customFormat="1" ht="12.75">
      <c r="AJ3011" s="1228"/>
      <c r="AK3011" s="1228"/>
      <c r="AL3011" s="1228"/>
      <c r="AM3011" s="1228"/>
      <c r="AN3011" s="1228"/>
      <c r="AO3011" s="1228"/>
      <c r="AP3011" s="1228"/>
      <c r="AQ3011" s="1228"/>
      <c r="AR3011" s="1229"/>
      <c r="AS3011" s="1229"/>
      <c r="AT3011" s="1229"/>
      <c r="AU3011" s="1229"/>
      <c r="AV3011" s="1229"/>
      <c r="AW3011" s="1229"/>
      <c r="AX3011" s="1229"/>
      <c r="AY3011" s="1229"/>
      <c r="AZ3011" s="1229"/>
      <c r="BA3011" s="1229"/>
      <c r="BB3011" s="1229"/>
      <c r="BC3011" s="1229"/>
      <c r="BD3011" s="1229"/>
      <c r="BE3011" s="1230"/>
      <c r="BF3011" s="1230"/>
      <c r="BG3011" s="1230"/>
      <c r="BH3011" s="1230"/>
      <c r="BI3011" s="1230"/>
      <c r="BJ3011" s="1230"/>
      <c r="BK3011" s="1230"/>
      <c r="BL3011" s="1230"/>
      <c r="BM3011" s="1230"/>
      <c r="BN3011" s="1230"/>
      <c r="BO3011" s="1230"/>
      <c r="BP3011" s="1230"/>
      <c r="BQ3011" s="1230"/>
      <c r="BR3011" s="1230"/>
      <c r="BS3011" s="1230"/>
      <c r="BT3011" s="1230"/>
      <c r="BU3011" s="1230"/>
      <c r="BV3011" s="1230"/>
      <c r="BW3011" s="1230"/>
      <c r="BX3011" s="1230"/>
      <c r="BY3011" s="1230"/>
    </row>
    <row r="3012" spans="36:77" s="1227" customFormat="1" ht="12.75">
      <c r="AJ3012" s="1228"/>
      <c r="AK3012" s="1228"/>
      <c r="AL3012" s="1228"/>
      <c r="AM3012" s="1228"/>
      <c r="AN3012" s="1228"/>
      <c r="AO3012" s="1228"/>
      <c r="AP3012" s="1228"/>
      <c r="AQ3012" s="1228"/>
      <c r="AR3012" s="1229"/>
      <c r="AS3012" s="1229"/>
      <c r="AT3012" s="1229"/>
      <c r="AU3012" s="1229"/>
      <c r="AV3012" s="1229"/>
      <c r="AW3012" s="1229"/>
      <c r="AX3012" s="1229"/>
      <c r="AY3012" s="1229"/>
      <c r="AZ3012" s="1229"/>
      <c r="BA3012" s="1229"/>
      <c r="BB3012" s="1229"/>
      <c r="BC3012" s="1229"/>
      <c r="BD3012" s="1229"/>
      <c r="BE3012" s="1230"/>
      <c r="BF3012" s="1230"/>
      <c r="BG3012" s="1230"/>
      <c r="BH3012" s="1230"/>
      <c r="BI3012" s="1230"/>
      <c r="BJ3012" s="1230"/>
      <c r="BK3012" s="1230"/>
      <c r="BL3012" s="1230"/>
      <c r="BM3012" s="1230"/>
      <c r="BN3012" s="1230"/>
      <c r="BO3012" s="1230"/>
      <c r="BP3012" s="1230"/>
      <c r="BQ3012" s="1230"/>
      <c r="BR3012" s="1230"/>
      <c r="BS3012" s="1230"/>
      <c r="BT3012" s="1230"/>
      <c r="BU3012" s="1230"/>
      <c r="BV3012" s="1230"/>
      <c r="BW3012" s="1230"/>
      <c r="BX3012" s="1230"/>
      <c r="BY3012" s="1230"/>
    </row>
    <row r="3013" spans="36:77" s="1227" customFormat="1" ht="12.75">
      <c r="AJ3013" s="1228"/>
      <c r="AK3013" s="1228"/>
      <c r="AL3013" s="1228"/>
      <c r="AM3013" s="1228"/>
      <c r="AN3013" s="1228"/>
      <c r="AO3013" s="1228"/>
      <c r="AP3013" s="1228"/>
      <c r="AQ3013" s="1228"/>
      <c r="AR3013" s="1229"/>
      <c r="AS3013" s="1229"/>
      <c r="AT3013" s="1229"/>
      <c r="AU3013" s="1229"/>
      <c r="AV3013" s="1229"/>
      <c r="AW3013" s="1229"/>
      <c r="AX3013" s="1229"/>
      <c r="AY3013" s="1229"/>
      <c r="AZ3013" s="1229"/>
      <c r="BA3013" s="1229"/>
      <c r="BB3013" s="1229"/>
      <c r="BC3013" s="1229"/>
      <c r="BD3013" s="1229"/>
      <c r="BE3013" s="1230"/>
      <c r="BF3013" s="1230"/>
      <c r="BG3013" s="1230"/>
      <c r="BH3013" s="1230"/>
      <c r="BI3013" s="1230"/>
      <c r="BJ3013" s="1230"/>
      <c r="BK3013" s="1230"/>
      <c r="BL3013" s="1230"/>
      <c r="BM3013" s="1230"/>
      <c r="BN3013" s="1230"/>
      <c r="BO3013" s="1230"/>
      <c r="BP3013" s="1230"/>
      <c r="BQ3013" s="1230"/>
      <c r="BR3013" s="1230"/>
      <c r="BS3013" s="1230"/>
      <c r="BT3013" s="1230"/>
      <c r="BU3013" s="1230"/>
      <c r="BV3013" s="1230"/>
      <c r="BW3013" s="1230"/>
      <c r="BX3013" s="1230"/>
      <c r="BY3013" s="1230"/>
    </row>
    <row r="3014" spans="36:77" s="1227" customFormat="1" ht="12.75">
      <c r="AJ3014" s="1228"/>
      <c r="AK3014" s="1228"/>
      <c r="AL3014" s="1228"/>
      <c r="AM3014" s="1228"/>
      <c r="AN3014" s="1228"/>
      <c r="AO3014" s="1228"/>
      <c r="AP3014" s="1228"/>
      <c r="AQ3014" s="1228"/>
      <c r="AR3014" s="1229"/>
      <c r="AS3014" s="1229"/>
      <c r="AT3014" s="1229"/>
      <c r="AU3014" s="1229"/>
      <c r="AV3014" s="1229"/>
      <c r="AW3014" s="1229"/>
      <c r="AX3014" s="1229"/>
      <c r="AY3014" s="1229"/>
      <c r="AZ3014" s="1229"/>
      <c r="BA3014" s="1229"/>
      <c r="BB3014" s="1229"/>
      <c r="BC3014" s="1229"/>
      <c r="BD3014" s="1229"/>
      <c r="BE3014" s="1230"/>
      <c r="BF3014" s="1230"/>
      <c r="BG3014" s="1230"/>
      <c r="BH3014" s="1230"/>
      <c r="BI3014" s="1230"/>
      <c r="BJ3014" s="1230"/>
      <c r="BK3014" s="1230"/>
      <c r="BL3014" s="1230"/>
      <c r="BM3014" s="1230"/>
      <c r="BN3014" s="1230"/>
      <c r="BO3014" s="1230"/>
      <c r="BP3014" s="1230"/>
      <c r="BQ3014" s="1230"/>
      <c r="BR3014" s="1230"/>
      <c r="BS3014" s="1230"/>
      <c r="BT3014" s="1230"/>
      <c r="BU3014" s="1230"/>
      <c r="BV3014" s="1230"/>
      <c r="BW3014" s="1230"/>
      <c r="BX3014" s="1230"/>
      <c r="BY3014" s="1230"/>
    </row>
    <row r="3015" spans="36:77" s="1227" customFormat="1" ht="12.75">
      <c r="AJ3015" s="1228"/>
      <c r="AK3015" s="1228"/>
      <c r="AL3015" s="1228"/>
      <c r="AM3015" s="1228"/>
      <c r="AN3015" s="1228"/>
      <c r="AO3015" s="1228"/>
      <c r="AP3015" s="1228"/>
      <c r="AQ3015" s="1228"/>
      <c r="AR3015" s="1229"/>
      <c r="AS3015" s="1229"/>
      <c r="AT3015" s="1229"/>
      <c r="AU3015" s="1229"/>
      <c r="AV3015" s="1229"/>
      <c r="AW3015" s="1229"/>
      <c r="AX3015" s="1229"/>
      <c r="AY3015" s="1229"/>
      <c r="AZ3015" s="1229"/>
      <c r="BA3015" s="1229"/>
      <c r="BB3015" s="1229"/>
      <c r="BC3015" s="1229"/>
      <c r="BD3015" s="1229"/>
      <c r="BE3015" s="1230"/>
      <c r="BF3015" s="1230"/>
      <c r="BG3015" s="1230"/>
      <c r="BH3015" s="1230"/>
      <c r="BI3015" s="1230"/>
      <c r="BJ3015" s="1230"/>
      <c r="BK3015" s="1230"/>
      <c r="BL3015" s="1230"/>
      <c r="BM3015" s="1230"/>
      <c r="BN3015" s="1230"/>
      <c r="BO3015" s="1230"/>
      <c r="BP3015" s="1230"/>
      <c r="BQ3015" s="1230"/>
      <c r="BR3015" s="1230"/>
      <c r="BS3015" s="1230"/>
      <c r="BT3015" s="1230"/>
      <c r="BU3015" s="1230"/>
      <c r="BV3015" s="1230"/>
      <c r="BW3015" s="1230"/>
      <c r="BX3015" s="1230"/>
      <c r="BY3015" s="1230"/>
    </row>
    <row r="3016" spans="36:77" s="1227" customFormat="1" ht="12.75">
      <c r="AJ3016" s="1228"/>
      <c r="AK3016" s="1228"/>
      <c r="AL3016" s="1228"/>
      <c r="AM3016" s="1228"/>
      <c r="AN3016" s="1228"/>
      <c r="AO3016" s="1228"/>
      <c r="AP3016" s="1228"/>
      <c r="AQ3016" s="1228"/>
      <c r="AR3016" s="1229"/>
      <c r="AS3016" s="1229"/>
      <c r="AT3016" s="1229"/>
      <c r="AU3016" s="1229"/>
      <c r="AV3016" s="1229"/>
      <c r="AW3016" s="1229"/>
      <c r="AX3016" s="1229"/>
      <c r="AY3016" s="1229"/>
      <c r="AZ3016" s="1229"/>
      <c r="BA3016" s="1229"/>
      <c r="BB3016" s="1229"/>
      <c r="BC3016" s="1229"/>
      <c r="BD3016" s="1229"/>
      <c r="BE3016" s="1230"/>
      <c r="BF3016" s="1230"/>
      <c r="BG3016" s="1230"/>
      <c r="BH3016" s="1230"/>
      <c r="BI3016" s="1230"/>
      <c r="BJ3016" s="1230"/>
      <c r="BK3016" s="1230"/>
      <c r="BL3016" s="1230"/>
      <c r="BM3016" s="1230"/>
      <c r="BN3016" s="1230"/>
      <c r="BO3016" s="1230"/>
      <c r="BP3016" s="1230"/>
      <c r="BQ3016" s="1230"/>
      <c r="BR3016" s="1230"/>
      <c r="BS3016" s="1230"/>
      <c r="BT3016" s="1230"/>
      <c r="BU3016" s="1230"/>
      <c r="BV3016" s="1230"/>
      <c r="BW3016" s="1230"/>
      <c r="BX3016" s="1230"/>
      <c r="BY3016" s="1230"/>
    </row>
    <row r="3017" spans="36:77" s="1227" customFormat="1" ht="12.75">
      <c r="AJ3017" s="1228"/>
      <c r="AK3017" s="1228"/>
      <c r="AL3017" s="1228"/>
      <c r="AM3017" s="1228"/>
      <c r="AN3017" s="1228"/>
      <c r="AO3017" s="1228"/>
      <c r="AP3017" s="1228"/>
      <c r="AQ3017" s="1228"/>
      <c r="AR3017" s="1229"/>
      <c r="AS3017" s="1229"/>
      <c r="AT3017" s="1229"/>
      <c r="AU3017" s="1229"/>
      <c r="AV3017" s="1229"/>
      <c r="AW3017" s="1229"/>
      <c r="AX3017" s="1229"/>
      <c r="AY3017" s="1229"/>
      <c r="AZ3017" s="1229"/>
      <c r="BA3017" s="1229"/>
      <c r="BB3017" s="1229"/>
      <c r="BC3017" s="1229"/>
      <c r="BD3017" s="1229"/>
      <c r="BE3017" s="1230"/>
      <c r="BF3017" s="1230"/>
      <c r="BG3017" s="1230"/>
      <c r="BH3017" s="1230"/>
      <c r="BI3017" s="1230"/>
      <c r="BJ3017" s="1230"/>
      <c r="BK3017" s="1230"/>
      <c r="BL3017" s="1230"/>
      <c r="BM3017" s="1230"/>
      <c r="BN3017" s="1230"/>
      <c r="BO3017" s="1230"/>
      <c r="BP3017" s="1230"/>
      <c r="BQ3017" s="1230"/>
      <c r="BR3017" s="1230"/>
      <c r="BS3017" s="1230"/>
      <c r="BT3017" s="1230"/>
      <c r="BU3017" s="1230"/>
      <c r="BV3017" s="1230"/>
      <c r="BW3017" s="1230"/>
      <c r="BX3017" s="1230"/>
      <c r="BY3017" s="1230"/>
    </row>
    <row r="3018" spans="36:77" s="1227" customFormat="1" ht="12.75">
      <c r="AJ3018" s="1228"/>
      <c r="AK3018" s="1228"/>
      <c r="AL3018" s="1228"/>
      <c r="AM3018" s="1228"/>
      <c r="AN3018" s="1228"/>
      <c r="AO3018" s="1228"/>
      <c r="AP3018" s="1228"/>
      <c r="AQ3018" s="1228"/>
      <c r="AR3018" s="1229"/>
      <c r="AS3018" s="1229"/>
      <c r="AT3018" s="1229"/>
      <c r="AU3018" s="1229"/>
      <c r="AV3018" s="1229"/>
      <c r="AW3018" s="1229"/>
      <c r="AX3018" s="1229"/>
      <c r="AY3018" s="1229"/>
      <c r="AZ3018" s="1229"/>
      <c r="BA3018" s="1229"/>
      <c r="BB3018" s="1229"/>
      <c r="BC3018" s="1229"/>
      <c r="BD3018" s="1229"/>
      <c r="BE3018" s="1230"/>
      <c r="BF3018" s="1230"/>
      <c r="BG3018" s="1230"/>
      <c r="BH3018" s="1230"/>
      <c r="BI3018" s="1230"/>
      <c r="BJ3018" s="1230"/>
      <c r="BK3018" s="1230"/>
      <c r="BL3018" s="1230"/>
      <c r="BM3018" s="1230"/>
      <c r="BN3018" s="1230"/>
      <c r="BO3018" s="1230"/>
      <c r="BP3018" s="1230"/>
      <c r="BQ3018" s="1230"/>
      <c r="BR3018" s="1230"/>
      <c r="BS3018" s="1230"/>
      <c r="BT3018" s="1230"/>
      <c r="BU3018" s="1230"/>
      <c r="BV3018" s="1230"/>
      <c r="BW3018" s="1230"/>
      <c r="BX3018" s="1230"/>
      <c r="BY3018" s="1230"/>
    </row>
    <row r="3019" spans="36:77" s="1227" customFormat="1" ht="12.75">
      <c r="AJ3019" s="1228"/>
      <c r="AK3019" s="1228"/>
      <c r="AL3019" s="1228"/>
      <c r="AM3019" s="1228"/>
      <c r="AN3019" s="1228"/>
      <c r="AO3019" s="1228"/>
      <c r="AP3019" s="1228"/>
      <c r="AQ3019" s="1228"/>
      <c r="AR3019" s="1229"/>
      <c r="AS3019" s="1229"/>
      <c r="AT3019" s="1229"/>
      <c r="AU3019" s="1229"/>
      <c r="AV3019" s="1229"/>
      <c r="AW3019" s="1229"/>
      <c r="AX3019" s="1229"/>
      <c r="AY3019" s="1229"/>
      <c r="AZ3019" s="1229"/>
      <c r="BA3019" s="1229"/>
      <c r="BB3019" s="1229"/>
      <c r="BC3019" s="1229"/>
      <c r="BD3019" s="1229"/>
      <c r="BE3019" s="1230"/>
      <c r="BF3019" s="1230"/>
      <c r="BG3019" s="1230"/>
      <c r="BH3019" s="1230"/>
      <c r="BI3019" s="1230"/>
      <c r="BJ3019" s="1230"/>
      <c r="BK3019" s="1230"/>
      <c r="BL3019" s="1230"/>
      <c r="BM3019" s="1230"/>
      <c r="BN3019" s="1230"/>
      <c r="BO3019" s="1230"/>
      <c r="BP3019" s="1230"/>
      <c r="BQ3019" s="1230"/>
      <c r="BR3019" s="1230"/>
      <c r="BS3019" s="1230"/>
      <c r="BT3019" s="1230"/>
      <c r="BU3019" s="1230"/>
      <c r="BV3019" s="1230"/>
      <c r="BW3019" s="1230"/>
      <c r="BX3019" s="1230"/>
      <c r="BY3019" s="1230"/>
    </row>
    <row r="3020" spans="36:77" s="1227" customFormat="1" ht="12.75">
      <c r="AJ3020" s="1228"/>
      <c r="AK3020" s="1228"/>
      <c r="AL3020" s="1228"/>
      <c r="AM3020" s="1228"/>
      <c r="AN3020" s="1228"/>
      <c r="AO3020" s="1228"/>
      <c r="AP3020" s="1228"/>
      <c r="AQ3020" s="1228"/>
      <c r="AR3020" s="1229"/>
      <c r="AS3020" s="1229"/>
      <c r="AT3020" s="1229"/>
      <c r="AU3020" s="1229"/>
      <c r="AV3020" s="1229"/>
      <c r="AW3020" s="1229"/>
      <c r="AX3020" s="1229"/>
      <c r="AY3020" s="1229"/>
      <c r="AZ3020" s="1229"/>
      <c r="BA3020" s="1229"/>
      <c r="BB3020" s="1229"/>
      <c r="BC3020" s="1229"/>
      <c r="BD3020" s="1229"/>
      <c r="BE3020" s="1230"/>
      <c r="BF3020" s="1230"/>
      <c r="BG3020" s="1230"/>
      <c r="BH3020" s="1230"/>
      <c r="BI3020" s="1230"/>
      <c r="BJ3020" s="1230"/>
      <c r="BK3020" s="1230"/>
      <c r="BL3020" s="1230"/>
      <c r="BM3020" s="1230"/>
      <c r="BN3020" s="1230"/>
      <c r="BO3020" s="1230"/>
      <c r="BP3020" s="1230"/>
      <c r="BQ3020" s="1230"/>
      <c r="BR3020" s="1230"/>
      <c r="BS3020" s="1230"/>
      <c r="BT3020" s="1230"/>
      <c r="BU3020" s="1230"/>
      <c r="BV3020" s="1230"/>
      <c r="BW3020" s="1230"/>
      <c r="BX3020" s="1230"/>
      <c r="BY3020" s="1230"/>
    </row>
    <row r="3021" spans="36:77" s="1227" customFormat="1" ht="12.75">
      <c r="AJ3021" s="1228"/>
      <c r="AK3021" s="1228"/>
      <c r="AL3021" s="1228"/>
      <c r="AM3021" s="1228"/>
      <c r="AN3021" s="1228"/>
      <c r="AO3021" s="1228"/>
      <c r="AP3021" s="1228"/>
      <c r="AQ3021" s="1228"/>
      <c r="AR3021" s="1229"/>
      <c r="AS3021" s="1229"/>
      <c r="AT3021" s="1229"/>
      <c r="AU3021" s="1229"/>
      <c r="AV3021" s="1229"/>
      <c r="AW3021" s="1229"/>
      <c r="AX3021" s="1229"/>
      <c r="AY3021" s="1229"/>
      <c r="AZ3021" s="1229"/>
      <c r="BA3021" s="1229"/>
      <c r="BB3021" s="1229"/>
      <c r="BC3021" s="1229"/>
      <c r="BD3021" s="1229"/>
      <c r="BE3021" s="1230"/>
      <c r="BF3021" s="1230"/>
      <c r="BG3021" s="1230"/>
      <c r="BH3021" s="1230"/>
      <c r="BI3021" s="1230"/>
      <c r="BJ3021" s="1230"/>
      <c r="BK3021" s="1230"/>
      <c r="BL3021" s="1230"/>
      <c r="BM3021" s="1230"/>
      <c r="BN3021" s="1230"/>
      <c r="BO3021" s="1230"/>
      <c r="BP3021" s="1230"/>
      <c r="BQ3021" s="1230"/>
      <c r="BR3021" s="1230"/>
      <c r="BS3021" s="1230"/>
      <c r="BT3021" s="1230"/>
      <c r="BU3021" s="1230"/>
      <c r="BV3021" s="1230"/>
      <c r="BW3021" s="1230"/>
      <c r="BX3021" s="1230"/>
      <c r="BY3021" s="1230"/>
    </row>
    <row r="3022" spans="36:77" s="1227" customFormat="1" ht="12.75">
      <c r="AJ3022" s="1228"/>
      <c r="AK3022" s="1228"/>
      <c r="AL3022" s="1228"/>
      <c r="AM3022" s="1228"/>
      <c r="AN3022" s="1228"/>
      <c r="AO3022" s="1228"/>
      <c r="AP3022" s="1228"/>
      <c r="AQ3022" s="1228"/>
      <c r="AR3022" s="1229"/>
      <c r="AS3022" s="1229"/>
      <c r="AT3022" s="1229"/>
      <c r="AU3022" s="1229"/>
      <c r="AV3022" s="1229"/>
      <c r="AW3022" s="1229"/>
      <c r="AX3022" s="1229"/>
      <c r="AY3022" s="1229"/>
      <c r="AZ3022" s="1229"/>
      <c r="BA3022" s="1229"/>
      <c r="BB3022" s="1229"/>
      <c r="BC3022" s="1229"/>
      <c r="BD3022" s="1229"/>
      <c r="BE3022" s="1230"/>
      <c r="BF3022" s="1230"/>
      <c r="BG3022" s="1230"/>
      <c r="BH3022" s="1230"/>
      <c r="BI3022" s="1230"/>
      <c r="BJ3022" s="1230"/>
      <c r="BK3022" s="1230"/>
      <c r="BL3022" s="1230"/>
      <c r="BM3022" s="1230"/>
      <c r="BN3022" s="1230"/>
      <c r="BO3022" s="1230"/>
      <c r="BP3022" s="1230"/>
      <c r="BQ3022" s="1230"/>
      <c r="BR3022" s="1230"/>
      <c r="BS3022" s="1230"/>
      <c r="BT3022" s="1230"/>
      <c r="BU3022" s="1230"/>
      <c r="BV3022" s="1230"/>
      <c r="BW3022" s="1230"/>
      <c r="BX3022" s="1230"/>
      <c r="BY3022" s="1230"/>
    </row>
    <row r="3023" spans="36:77" s="1227" customFormat="1" ht="12.75">
      <c r="AJ3023" s="1228"/>
      <c r="AK3023" s="1228"/>
      <c r="AL3023" s="1228"/>
      <c r="AM3023" s="1228"/>
      <c r="AN3023" s="1228"/>
      <c r="AO3023" s="1228"/>
      <c r="AP3023" s="1228"/>
      <c r="AQ3023" s="1228"/>
      <c r="AR3023" s="1229"/>
      <c r="AS3023" s="1229"/>
      <c r="AT3023" s="1229"/>
      <c r="AU3023" s="1229"/>
      <c r="AV3023" s="1229"/>
      <c r="AW3023" s="1229"/>
      <c r="AX3023" s="1229"/>
      <c r="AY3023" s="1229"/>
      <c r="AZ3023" s="1229"/>
      <c r="BA3023" s="1229"/>
      <c r="BB3023" s="1229"/>
      <c r="BC3023" s="1229"/>
      <c r="BD3023" s="1229"/>
      <c r="BE3023" s="1230"/>
      <c r="BF3023" s="1230"/>
      <c r="BG3023" s="1230"/>
      <c r="BH3023" s="1230"/>
      <c r="BI3023" s="1230"/>
      <c r="BJ3023" s="1230"/>
      <c r="BK3023" s="1230"/>
      <c r="BL3023" s="1230"/>
      <c r="BM3023" s="1230"/>
      <c r="BN3023" s="1230"/>
      <c r="BO3023" s="1230"/>
      <c r="BP3023" s="1230"/>
      <c r="BQ3023" s="1230"/>
      <c r="BR3023" s="1230"/>
      <c r="BS3023" s="1230"/>
      <c r="BT3023" s="1230"/>
      <c r="BU3023" s="1230"/>
      <c r="BV3023" s="1230"/>
      <c r="BW3023" s="1230"/>
      <c r="BX3023" s="1230"/>
      <c r="BY3023" s="1230"/>
    </row>
    <row r="3024" spans="36:77" s="1227" customFormat="1" ht="12.75">
      <c r="AJ3024" s="1228"/>
      <c r="AK3024" s="1228"/>
      <c r="AL3024" s="1228"/>
      <c r="AM3024" s="1228"/>
      <c r="AN3024" s="1228"/>
      <c r="AO3024" s="1228"/>
      <c r="AP3024" s="1228"/>
      <c r="AQ3024" s="1228"/>
      <c r="AR3024" s="1229"/>
      <c r="AS3024" s="1229"/>
      <c r="AT3024" s="1229"/>
      <c r="AU3024" s="1229"/>
      <c r="AV3024" s="1229"/>
      <c r="AW3024" s="1229"/>
      <c r="AX3024" s="1229"/>
      <c r="AY3024" s="1229"/>
      <c r="AZ3024" s="1229"/>
      <c r="BA3024" s="1229"/>
      <c r="BB3024" s="1229"/>
      <c r="BC3024" s="1229"/>
      <c r="BD3024" s="1229"/>
      <c r="BE3024" s="1230"/>
      <c r="BF3024" s="1230"/>
      <c r="BG3024" s="1230"/>
      <c r="BH3024" s="1230"/>
      <c r="BI3024" s="1230"/>
      <c r="BJ3024" s="1230"/>
      <c r="BK3024" s="1230"/>
      <c r="BL3024" s="1230"/>
      <c r="BM3024" s="1230"/>
      <c r="BN3024" s="1230"/>
      <c r="BO3024" s="1230"/>
      <c r="BP3024" s="1230"/>
      <c r="BQ3024" s="1230"/>
      <c r="BR3024" s="1230"/>
      <c r="BS3024" s="1230"/>
      <c r="BT3024" s="1230"/>
      <c r="BU3024" s="1230"/>
      <c r="BV3024" s="1230"/>
      <c r="BW3024" s="1230"/>
      <c r="BX3024" s="1230"/>
      <c r="BY3024" s="1230"/>
    </row>
    <row r="3025" spans="36:77" s="1227" customFormat="1" ht="12.75">
      <c r="AJ3025" s="1228"/>
      <c r="AK3025" s="1228"/>
      <c r="AL3025" s="1228"/>
      <c r="AM3025" s="1228"/>
      <c r="AN3025" s="1228"/>
      <c r="AO3025" s="1228"/>
      <c r="AP3025" s="1228"/>
      <c r="AQ3025" s="1228"/>
      <c r="AR3025" s="1229"/>
      <c r="AS3025" s="1229"/>
      <c r="AT3025" s="1229"/>
      <c r="AU3025" s="1229"/>
      <c r="AV3025" s="1229"/>
      <c r="AW3025" s="1229"/>
      <c r="AX3025" s="1229"/>
      <c r="AY3025" s="1229"/>
      <c r="AZ3025" s="1229"/>
      <c r="BA3025" s="1229"/>
      <c r="BB3025" s="1229"/>
      <c r="BC3025" s="1229"/>
      <c r="BD3025" s="1229"/>
      <c r="BE3025" s="1230"/>
      <c r="BF3025" s="1230"/>
      <c r="BG3025" s="1230"/>
      <c r="BH3025" s="1230"/>
      <c r="BI3025" s="1230"/>
      <c r="BJ3025" s="1230"/>
      <c r="BK3025" s="1230"/>
      <c r="BL3025" s="1230"/>
      <c r="BM3025" s="1230"/>
      <c r="BN3025" s="1230"/>
      <c r="BO3025" s="1230"/>
      <c r="BP3025" s="1230"/>
      <c r="BQ3025" s="1230"/>
      <c r="BR3025" s="1230"/>
      <c r="BS3025" s="1230"/>
      <c r="BT3025" s="1230"/>
      <c r="BU3025" s="1230"/>
      <c r="BV3025" s="1230"/>
      <c r="BW3025" s="1230"/>
      <c r="BX3025" s="1230"/>
      <c r="BY3025" s="1230"/>
    </row>
    <row r="3026" spans="36:77" s="1227" customFormat="1" ht="12.75">
      <c r="AJ3026" s="1228"/>
      <c r="AK3026" s="1228"/>
      <c r="AL3026" s="1228"/>
      <c r="AM3026" s="1228"/>
      <c r="AN3026" s="1228"/>
      <c r="AO3026" s="1228"/>
      <c r="AP3026" s="1228"/>
      <c r="AQ3026" s="1228"/>
      <c r="AR3026" s="1229"/>
      <c r="AS3026" s="1229"/>
      <c r="AT3026" s="1229"/>
      <c r="AU3026" s="1229"/>
      <c r="AV3026" s="1229"/>
      <c r="AW3026" s="1229"/>
      <c r="AX3026" s="1229"/>
      <c r="AY3026" s="1229"/>
      <c r="AZ3026" s="1229"/>
      <c r="BA3026" s="1229"/>
      <c r="BB3026" s="1229"/>
      <c r="BC3026" s="1229"/>
      <c r="BD3026" s="1229"/>
      <c r="BE3026" s="1230"/>
      <c r="BF3026" s="1230"/>
      <c r="BG3026" s="1230"/>
      <c r="BH3026" s="1230"/>
      <c r="BI3026" s="1230"/>
      <c r="BJ3026" s="1230"/>
      <c r="BK3026" s="1230"/>
      <c r="BL3026" s="1230"/>
      <c r="BM3026" s="1230"/>
      <c r="BN3026" s="1230"/>
      <c r="BO3026" s="1230"/>
      <c r="BP3026" s="1230"/>
      <c r="BQ3026" s="1230"/>
      <c r="BR3026" s="1230"/>
      <c r="BS3026" s="1230"/>
      <c r="BT3026" s="1230"/>
      <c r="BU3026" s="1230"/>
      <c r="BV3026" s="1230"/>
      <c r="BW3026" s="1230"/>
      <c r="BX3026" s="1230"/>
      <c r="BY3026" s="1230"/>
    </row>
    <row r="3027" spans="36:77" s="1227" customFormat="1" ht="12.75">
      <c r="AJ3027" s="1228"/>
      <c r="AK3027" s="1228"/>
      <c r="AL3027" s="1228"/>
      <c r="AM3027" s="1228"/>
      <c r="AN3027" s="1228"/>
      <c r="AO3027" s="1228"/>
      <c r="AP3027" s="1228"/>
      <c r="AQ3027" s="1228"/>
      <c r="AR3027" s="1229"/>
      <c r="AS3027" s="1229"/>
      <c r="AT3027" s="1229"/>
      <c r="AU3027" s="1229"/>
      <c r="AV3027" s="1229"/>
      <c r="AW3027" s="1229"/>
      <c r="AX3027" s="1229"/>
      <c r="AY3027" s="1229"/>
      <c r="AZ3027" s="1229"/>
      <c r="BA3027" s="1229"/>
      <c r="BB3027" s="1229"/>
      <c r="BC3027" s="1229"/>
      <c r="BD3027" s="1229"/>
      <c r="BE3027" s="1230"/>
      <c r="BF3027" s="1230"/>
      <c r="BG3027" s="1230"/>
      <c r="BH3027" s="1230"/>
      <c r="BI3027" s="1230"/>
      <c r="BJ3027" s="1230"/>
      <c r="BK3027" s="1230"/>
      <c r="BL3027" s="1230"/>
      <c r="BM3027" s="1230"/>
      <c r="BN3027" s="1230"/>
      <c r="BO3027" s="1230"/>
      <c r="BP3027" s="1230"/>
      <c r="BQ3027" s="1230"/>
      <c r="BR3027" s="1230"/>
      <c r="BS3027" s="1230"/>
      <c r="BT3027" s="1230"/>
      <c r="BU3027" s="1230"/>
      <c r="BV3027" s="1230"/>
      <c r="BW3027" s="1230"/>
      <c r="BX3027" s="1230"/>
      <c r="BY3027" s="1230"/>
    </row>
    <row r="3028" spans="36:77" s="1227" customFormat="1" ht="12.75">
      <c r="AJ3028" s="1228"/>
      <c r="AK3028" s="1228"/>
      <c r="AL3028" s="1228"/>
      <c r="AM3028" s="1228"/>
      <c r="AN3028" s="1228"/>
      <c r="AO3028" s="1228"/>
      <c r="AP3028" s="1228"/>
      <c r="AQ3028" s="1228"/>
      <c r="AR3028" s="1229"/>
      <c r="AS3028" s="1229"/>
      <c r="AT3028" s="1229"/>
      <c r="AU3028" s="1229"/>
      <c r="AV3028" s="1229"/>
      <c r="AW3028" s="1229"/>
      <c r="AX3028" s="1229"/>
      <c r="AY3028" s="1229"/>
      <c r="AZ3028" s="1229"/>
      <c r="BA3028" s="1229"/>
      <c r="BB3028" s="1229"/>
      <c r="BC3028" s="1229"/>
      <c r="BD3028" s="1229"/>
      <c r="BE3028" s="1230"/>
      <c r="BF3028" s="1230"/>
      <c r="BG3028" s="1230"/>
      <c r="BH3028" s="1230"/>
      <c r="BI3028" s="1230"/>
      <c r="BJ3028" s="1230"/>
      <c r="BK3028" s="1230"/>
      <c r="BL3028" s="1230"/>
      <c r="BM3028" s="1230"/>
      <c r="BN3028" s="1230"/>
      <c r="BO3028" s="1230"/>
      <c r="BP3028" s="1230"/>
      <c r="BQ3028" s="1230"/>
      <c r="BR3028" s="1230"/>
      <c r="BS3028" s="1230"/>
      <c r="BT3028" s="1230"/>
      <c r="BU3028" s="1230"/>
      <c r="BV3028" s="1230"/>
      <c r="BW3028" s="1230"/>
      <c r="BX3028" s="1230"/>
      <c r="BY3028" s="1230"/>
    </row>
    <row r="3029" spans="36:77" s="1227" customFormat="1" ht="12.75">
      <c r="AJ3029" s="1228"/>
      <c r="AK3029" s="1228"/>
      <c r="AL3029" s="1228"/>
      <c r="AM3029" s="1228"/>
      <c r="AN3029" s="1228"/>
      <c r="AO3029" s="1228"/>
      <c r="AP3029" s="1228"/>
      <c r="AQ3029" s="1228"/>
      <c r="AR3029" s="1229"/>
      <c r="AS3029" s="1229"/>
      <c r="AT3029" s="1229"/>
      <c r="AU3029" s="1229"/>
      <c r="AV3029" s="1229"/>
      <c r="AW3029" s="1229"/>
      <c r="AX3029" s="1229"/>
      <c r="AY3029" s="1229"/>
      <c r="AZ3029" s="1229"/>
      <c r="BA3029" s="1229"/>
      <c r="BB3029" s="1229"/>
      <c r="BC3029" s="1229"/>
      <c r="BD3029" s="1229"/>
      <c r="BE3029" s="1230"/>
      <c r="BF3029" s="1230"/>
      <c r="BG3029" s="1230"/>
      <c r="BH3029" s="1230"/>
      <c r="BI3029" s="1230"/>
      <c r="BJ3029" s="1230"/>
      <c r="BK3029" s="1230"/>
      <c r="BL3029" s="1230"/>
      <c r="BM3029" s="1230"/>
      <c r="BN3029" s="1230"/>
      <c r="BO3029" s="1230"/>
      <c r="BP3029" s="1230"/>
      <c r="BQ3029" s="1230"/>
      <c r="BR3029" s="1230"/>
      <c r="BS3029" s="1230"/>
      <c r="BT3029" s="1230"/>
      <c r="BU3029" s="1230"/>
      <c r="BV3029" s="1230"/>
      <c r="BW3029" s="1230"/>
      <c r="BX3029" s="1230"/>
      <c r="BY3029" s="1230"/>
    </row>
    <row r="3030" spans="36:77" s="1227" customFormat="1" ht="12.75">
      <c r="AJ3030" s="1228"/>
      <c r="AK3030" s="1228"/>
      <c r="AL3030" s="1228"/>
      <c r="AM3030" s="1228"/>
      <c r="AN3030" s="1228"/>
      <c r="AO3030" s="1228"/>
      <c r="AP3030" s="1228"/>
      <c r="AQ3030" s="1228"/>
      <c r="AR3030" s="1229"/>
      <c r="AS3030" s="1229"/>
      <c r="AT3030" s="1229"/>
      <c r="AU3030" s="1229"/>
      <c r="AV3030" s="1229"/>
      <c r="AW3030" s="1229"/>
      <c r="AX3030" s="1229"/>
      <c r="AY3030" s="1229"/>
      <c r="AZ3030" s="1229"/>
      <c r="BA3030" s="1229"/>
      <c r="BB3030" s="1229"/>
      <c r="BC3030" s="1229"/>
      <c r="BD3030" s="1229"/>
      <c r="BE3030" s="1230"/>
      <c r="BF3030" s="1230"/>
      <c r="BG3030" s="1230"/>
      <c r="BH3030" s="1230"/>
      <c r="BI3030" s="1230"/>
      <c r="BJ3030" s="1230"/>
      <c r="BK3030" s="1230"/>
      <c r="BL3030" s="1230"/>
      <c r="BM3030" s="1230"/>
      <c r="BN3030" s="1230"/>
      <c r="BO3030" s="1230"/>
      <c r="BP3030" s="1230"/>
      <c r="BQ3030" s="1230"/>
      <c r="BR3030" s="1230"/>
      <c r="BS3030" s="1230"/>
      <c r="BT3030" s="1230"/>
      <c r="BU3030" s="1230"/>
      <c r="BV3030" s="1230"/>
      <c r="BW3030" s="1230"/>
      <c r="BX3030" s="1230"/>
      <c r="BY3030" s="1230"/>
    </row>
    <row r="3031" spans="36:77" s="1227" customFormat="1" ht="12.75">
      <c r="AJ3031" s="1228"/>
      <c r="AK3031" s="1228"/>
      <c r="AL3031" s="1228"/>
      <c r="AM3031" s="1228"/>
      <c r="AN3031" s="1228"/>
      <c r="AO3031" s="1228"/>
      <c r="AP3031" s="1228"/>
      <c r="AQ3031" s="1228"/>
      <c r="AR3031" s="1229"/>
      <c r="AS3031" s="1229"/>
      <c r="AT3031" s="1229"/>
      <c r="AU3031" s="1229"/>
      <c r="AV3031" s="1229"/>
      <c r="AW3031" s="1229"/>
      <c r="AX3031" s="1229"/>
      <c r="AY3031" s="1229"/>
      <c r="AZ3031" s="1229"/>
      <c r="BA3031" s="1229"/>
      <c r="BB3031" s="1229"/>
      <c r="BC3031" s="1229"/>
      <c r="BD3031" s="1229"/>
      <c r="BE3031" s="1230"/>
      <c r="BF3031" s="1230"/>
      <c r="BG3031" s="1230"/>
      <c r="BH3031" s="1230"/>
      <c r="BI3031" s="1230"/>
      <c r="BJ3031" s="1230"/>
      <c r="BK3031" s="1230"/>
      <c r="BL3031" s="1230"/>
      <c r="BM3031" s="1230"/>
      <c r="BN3031" s="1230"/>
      <c r="BO3031" s="1230"/>
      <c r="BP3031" s="1230"/>
      <c r="BQ3031" s="1230"/>
      <c r="BR3031" s="1230"/>
      <c r="BS3031" s="1230"/>
      <c r="BT3031" s="1230"/>
      <c r="BU3031" s="1230"/>
      <c r="BV3031" s="1230"/>
      <c r="BW3031" s="1230"/>
      <c r="BX3031" s="1230"/>
      <c r="BY3031" s="1230"/>
    </row>
    <row r="3032" spans="36:77" s="1227" customFormat="1" ht="12.75">
      <c r="AJ3032" s="1228"/>
      <c r="AK3032" s="1228"/>
      <c r="AL3032" s="1228"/>
      <c r="AM3032" s="1228"/>
      <c r="AN3032" s="1228"/>
      <c r="AO3032" s="1228"/>
      <c r="AP3032" s="1228"/>
      <c r="AQ3032" s="1228"/>
      <c r="AR3032" s="1229"/>
      <c r="AS3032" s="1229"/>
      <c r="AT3032" s="1229"/>
      <c r="AU3032" s="1229"/>
      <c r="AV3032" s="1229"/>
      <c r="AW3032" s="1229"/>
      <c r="AX3032" s="1229"/>
      <c r="AY3032" s="1229"/>
      <c r="AZ3032" s="1229"/>
      <c r="BA3032" s="1229"/>
      <c r="BB3032" s="1229"/>
      <c r="BC3032" s="1229"/>
      <c r="BD3032" s="1229"/>
      <c r="BE3032" s="1230"/>
      <c r="BF3032" s="1230"/>
      <c r="BG3032" s="1230"/>
      <c r="BH3032" s="1230"/>
      <c r="BI3032" s="1230"/>
      <c r="BJ3032" s="1230"/>
      <c r="BK3032" s="1230"/>
      <c r="BL3032" s="1230"/>
      <c r="BM3032" s="1230"/>
      <c r="BN3032" s="1230"/>
      <c r="BO3032" s="1230"/>
      <c r="BP3032" s="1230"/>
      <c r="BQ3032" s="1230"/>
      <c r="BR3032" s="1230"/>
      <c r="BS3032" s="1230"/>
      <c r="BT3032" s="1230"/>
      <c r="BU3032" s="1230"/>
      <c r="BV3032" s="1230"/>
      <c r="BW3032" s="1230"/>
      <c r="BX3032" s="1230"/>
      <c r="BY3032" s="1230"/>
    </row>
    <row r="3033" spans="36:77" s="1227" customFormat="1" ht="12.75">
      <c r="AJ3033" s="1228"/>
      <c r="AK3033" s="1228"/>
      <c r="AL3033" s="1228"/>
      <c r="AM3033" s="1228"/>
      <c r="AN3033" s="1228"/>
      <c r="AO3033" s="1228"/>
      <c r="AP3033" s="1228"/>
      <c r="AQ3033" s="1228"/>
      <c r="AR3033" s="1229"/>
      <c r="AS3033" s="1229"/>
      <c r="AT3033" s="1229"/>
      <c r="AU3033" s="1229"/>
      <c r="AV3033" s="1229"/>
      <c r="AW3033" s="1229"/>
      <c r="AX3033" s="1229"/>
      <c r="AY3033" s="1229"/>
      <c r="AZ3033" s="1229"/>
      <c r="BA3033" s="1229"/>
      <c r="BB3033" s="1229"/>
      <c r="BC3033" s="1229"/>
      <c r="BD3033" s="1229"/>
      <c r="BE3033" s="1230"/>
      <c r="BF3033" s="1230"/>
      <c r="BG3033" s="1230"/>
      <c r="BH3033" s="1230"/>
      <c r="BI3033" s="1230"/>
      <c r="BJ3033" s="1230"/>
      <c r="BK3033" s="1230"/>
      <c r="BL3033" s="1230"/>
      <c r="BM3033" s="1230"/>
      <c r="BN3033" s="1230"/>
      <c r="BO3033" s="1230"/>
      <c r="BP3033" s="1230"/>
      <c r="BQ3033" s="1230"/>
      <c r="BR3033" s="1230"/>
      <c r="BS3033" s="1230"/>
      <c r="BT3033" s="1230"/>
      <c r="BU3033" s="1230"/>
      <c r="BV3033" s="1230"/>
      <c r="BW3033" s="1230"/>
      <c r="BX3033" s="1230"/>
      <c r="BY3033" s="1230"/>
    </row>
    <row r="3034" spans="36:77" s="1227" customFormat="1" ht="12.75">
      <c r="AJ3034" s="1228"/>
      <c r="AK3034" s="1228"/>
      <c r="AL3034" s="1228"/>
      <c r="AM3034" s="1228"/>
      <c r="AN3034" s="1228"/>
      <c r="AO3034" s="1228"/>
      <c r="AP3034" s="1228"/>
      <c r="AQ3034" s="1228"/>
      <c r="AR3034" s="1229"/>
      <c r="AS3034" s="1229"/>
      <c r="AT3034" s="1229"/>
      <c r="AU3034" s="1229"/>
      <c r="AV3034" s="1229"/>
      <c r="AW3034" s="1229"/>
      <c r="AX3034" s="1229"/>
      <c r="AY3034" s="1229"/>
      <c r="AZ3034" s="1229"/>
      <c r="BA3034" s="1229"/>
      <c r="BB3034" s="1229"/>
      <c r="BC3034" s="1229"/>
      <c r="BD3034" s="1229"/>
      <c r="BE3034" s="1230"/>
      <c r="BF3034" s="1230"/>
      <c r="BG3034" s="1230"/>
      <c r="BH3034" s="1230"/>
      <c r="BI3034" s="1230"/>
      <c r="BJ3034" s="1230"/>
      <c r="BK3034" s="1230"/>
      <c r="BL3034" s="1230"/>
      <c r="BM3034" s="1230"/>
      <c r="BN3034" s="1230"/>
      <c r="BO3034" s="1230"/>
      <c r="BP3034" s="1230"/>
      <c r="BQ3034" s="1230"/>
      <c r="BR3034" s="1230"/>
      <c r="BS3034" s="1230"/>
      <c r="BT3034" s="1230"/>
      <c r="BU3034" s="1230"/>
      <c r="BV3034" s="1230"/>
      <c r="BW3034" s="1230"/>
      <c r="BX3034" s="1230"/>
      <c r="BY3034" s="1230"/>
    </row>
    <row r="3035" spans="36:77" s="1227" customFormat="1" ht="12.75">
      <c r="AJ3035" s="1228"/>
      <c r="AK3035" s="1228"/>
      <c r="AL3035" s="1228"/>
      <c r="AM3035" s="1228"/>
      <c r="AN3035" s="1228"/>
      <c r="AO3035" s="1228"/>
      <c r="AP3035" s="1228"/>
      <c r="AQ3035" s="1228"/>
      <c r="AR3035" s="1229"/>
      <c r="AS3035" s="1229"/>
      <c r="AT3035" s="1229"/>
      <c r="AU3035" s="1229"/>
      <c r="AV3035" s="1229"/>
      <c r="AW3035" s="1229"/>
      <c r="AX3035" s="1229"/>
      <c r="AY3035" s="1229"/>
      <c r="AZ3035" s="1229"/>
      <c r="BA3035" s="1229"/>
      <c r="BB3035" s="1229"/>
      <c r="BC3035" s="1229"/>
      <c r="BD3035" s="1229"/>
      <c r="BE3035" s="1230"/>
      <c r="BF3035" s="1230"/>
      <c r="BG3035" s="1230"/>
      <c r="BH3035" s="1230"/>
      <c r="BI3035" s="1230"/>
      <c r="BJ3035" s="1230"/>
      <c r="BK3035" s="1230"/>
      <c r="BL3035" s="1230"/>
      <c r="BM3035" s="1230"/>
      <c r="BN3035" s="1230"/>
      <c r="BO3035" s="1230"/>
      <c r="BP3035" s="1230"/>
      <c r="BQ3035" s="1230"/>
      <c r="BR3035" s="1230"/>
      <c r="BS3035" s="1230"/>
      <c r="BT3035" s="1230"/>
      <c r="BU3035" s="1230"/>
      <c r="BV3035" s="1230"/>
      <c r="BW3035" s="1230"/>
      <c r="BX3035" s="1230"/>
      <c r="BY3035" s="1230"/>
    </row>
    <row r="3036" spans="36:77" s="1227" customFormat="1" ht="12.75">
      <c r="AJ3036" s="1228"/>
      <c r="AK3036" s="1228"/>
      <c r="AL3036" s="1228"/>
      <c r="AM3036" s="1228"/>
      <c r="AN3036" s="1228"/>
      <c r="AO3036" s="1228"/>
      <c r="AP3036" s="1228"/>
      <c r="AQ3036" s="1228"/>
      <c r="AR3036" s="1229"/>
      <c r="AS3036" s="1229"/>
      <c r="AT3036" s="1229"/>
      <c r="AU3036" s="1229"/>
      <c r="AV3036" s="1229"/>
      <c r="AW3036" s="1229"/>
      <c r="AX3036" s="1229"/>
      <c r="AY3036" s="1229"/>
      <c r="AZ3036" s="1229"/>
      <c r="BA3036" s="1229"/>
      <c r="BB3036" s="1229"/>
      <c r="BC3036" s="1229"/>
      <c r="BD3036" s="1229"/>
      <c r="BE3036" s="1230"/>
      <c r="BF3036" s="1230"/>
      <c r="BG3036" s="1230"/>
      <c r="BH3036" s="1230"/>
      <c r="BI3036" s="1230"/>
      <c r="BJ3036" s="1230"/>
      <c r="BK3036" s="1230"/>
      <c r="BL3036" s="1230"/>
      <c r="BM3036" s="1230"/>
      <c r="BN3036" s="1230"/>
      <c r="BO3036" s="1230"/>
      <c r="BP3036" s="1230"/>
      <c r="BQ3036" s="1230"/>
      <c r="BR3036" s="1230"/>
      <c r="BS3036" s="1230"/>
      <c r="BT3036" s="1230"/>
      <c r="BU3036" s="1230"/>
      <c r="BV3036" s="1230"/>
      <c r="BW3036" s="1230"/>
      <c r="BX3036" s="1230"/>
      <c r="BY3036" s="1230"/>
    </row>
    <row r="3037" spans="36:77" s="1227" customFormat="1" ht="12.75">
      <c r="AJ3037" s="1228"/>
      <c r="AK3037" s="1228"/>
      <c r="AL3037" s="1228"/>
      <c r="AM3037" s="1228"/>
      <c r="AN3037" s="1228"/>
      <c r="AO3037" s="1228"/>
      <c r="AP3037" s="1228"/>
      <c r="AQ3037" s="1228"/>
      <c r="AR3037" s="1229"/>
      <c r="AS3037" s="1229"/>
      <c r="AT3037" s="1229"/>
      <c r="AU3037" s="1229"/>
      <c r="AV3037" s="1229"/>
      <c r="AW3037" s="1229"/>
      <c r="AX3037" s="1229"/>
      <c r="AY3037" s="1229"/>
      <c r="AZ3037" s="1229"/>
      <c r="BA3037" s="1229"/>
      <c r="BB3037" s="1229"/>
      <c r="BC3037" s="1229"/>
      <c r="BD3037" s="1229"/>
      <c r="BE3037" s="1230"/>
      <c r="BF3037" s="1230"/>
      <c r="BG3037" s="1230"/>
      <c r="BH3037" s="1230"/>
      <c r="BI3037" s="1230"/>
      <c r="BJ3037" s="1230"/>
      <c r="BK3037" s="1230"/>
      <c r="BL3037" s="1230"/>
      <c r="BM3037" s="1230"/>
      <c r="BN3037" s="1230"/>
      <c r="BO3037" s="1230"/>
      <c r="BP3037" s="1230"/>
      <c r="BQ3037" s="1230"/>
      <c r="BR3037" s="1230"/>
      <c r="BS3037" s="1230"/>
      <c r="BT3037" s="1230"/>
      <c r="BU3037" s="1230"/>
      <c r="BV3037" s="1230"/>
      <c r="BW3037" s="1230"/>
      <c r="BX3037" s="1230"/>
      <c r="BY3037" s="1230"/>
    </row>
    <row r="3038" spans="36:77" s="1227" customFormat="1" ht="12.75">
      <c r="AJ3038" s="1228"/>
      <c r="AK3038" s="1228"/>
      <c r="AL3038" s="1228"/>
      <c r="AM3038" s="1228"/>
      <c r="AN3038" s="1228"/>
      <c r="AO3038" s="1228"/>
      <c r="AP3038" s="1228"/>
      <c r="AQ3038" s="1228"/>
      <c r="AR3038" s="1229"/>
      <c r="AS3038" s="1229"/>
      <c r="AT3038" s="1229"/>
      <c r="AU3038" s="1229"/>
      <c r="AV3038" s="1229"/>
      <c r="AW3038" s="1229"/>
      <c r="AX3038" s="1229"/>
      <c r="AY3038" s="1229"/>
      <c r="AZ3038" s="1229"/>
      <c r="BA3038" s="1229"/>
      <c r="BB3038" s="1229"/>
      <c r="BC3038" s="1229"/>
      <c r="BD3038" s="1229"/>
      <c r="BE3038" s="1230"/>
      <c r="BF3038" s="1230"/>
      <c r="BG3038" s="1230"/>
      <c r="BH3038" s="1230"/>
      <c r="BI3038" s="1230"/>
      <c r="BJ3038" s="1230"/>
      <c r="BK3038" s="1230"/>
      <c r="BL3038" s="1230"/>
      <c r="BM3038" s="1230"/>
      <c r="BN3038" s="1230"/>
      <c r="BO3038" s="1230"/>
      <c r="BP3038" s="1230"/>
      <c r="BQ3038" s="1230"/>
      <c r="BR3038" s="1230"/>
      <c r="BS3038" s="1230"/>
      <c r="BT3038" s="1230"/>
      <c r="BU3038" s="1230"/>
      <c r="BV3038" s="1230"/>
      <c r="BW3038" s="1230"/>
      <c r="BX3038" s="1230"/>
      <c r="BY3038" s="1230"/>
    </row>
    <row r="3039" spans="36:77" s="1227" customFormat="1" ht="12.75">
      <c r="AJ3039" s="1228"/>
      <c r="AK3039" s="1228"/>
      <c r="AL3039" s="1228"/>
      <c r="AM3039" s="1228"/>
      <c r="AN3039" s="1228"/>
      <c r="AO3039" s="1228"/>
      <c r="AP3039" s="1228"/>
      <c r="AQ3039" s="1228"/>
      <c r="AR3039" s="1229"/>
      <c r="AS3039" s="1229"/>
      <c r="AT3039" s="1229"/>
      <c r="AU3039" s="1229"/>
      <c r="AV3039" s="1229"/>
      <c r="AW3039" s="1229"/>
      <c r="AX3039" s="1229"/>
      <c r="AY3039" s="1229"/>
      <c r="AZ3039" s="1229"/>
      <c r="BA3039" s="1229"/>
      <c r="BB3039" s="1229"/>
      <c r="BC3039" s="1229"/>
      <c r="BD3039" s="1229"/>
      <c r="BE3039" s="1230"/>
      <c r="BF3039" s="1230"/>
      <c r="BG3039" s="1230"/>
      <c r="BH3039" s="1230"/>
      <c r="BI3039" s="1230"/>
      <c r="BJ3039" s="1230"/>
      <c r="BK3039" s="1230"/>
      <c r="BL3039" s="1230"/>
      <c r="BM3039" s="1230"/>
      <c r="BN3039" s="1230"/>
      <c r="BO3039" s="1230"/>
      <c r="BP3039" s="1230"/>
      <c r="BQ3039" s="1230"/>
      <c r="BR3039" s="1230"/>
      <c r="BS3039" s="1230"/>
      <c r="BT3039" s="1230"/>
      <c r="BU3039" s="1230"/>
      <c r="BV3039" s="1230"/>
      <c r="BW3039" s="1230"/>
      <c r="BX3039" s="1230"/>
      <c r="BY3039" s="1230"/>
    </row>
    <row r="3040" spans="36:77" s="1227" customFormat="1" ht="12.75">
      <c r="AJ3040" s="1228"/>
      <c r="AK3040" s="1228"/>
      <c r="AL3040" s="1228"/>
      <c r="AM3040" s="1228"/>
      <c r="AN3040" s="1228"/>
      <c r="AO3040" s="1228"/>
      <c r="AP3040" s="1228"/>
      <c r="AQ3040" s="1228"/>
      <c r="AR3040" s="1229"/>
      <c r="AS3040" s="1229"/>
      <c r="AT3040" s="1229"/>
      <c r="AU3040" s="1229"/>
      <c r="AV3040" s="1229"/>
      <c r="AW3040" s="1229"/>
      <c r="AX3040" s="1229"/>
      <c r="AY3040" s="1229"/>
      <c r="AZ3040" s="1229"/>
      <c r="BA3040" s="1229"/>
      <c r="BB3040" s="1229"/>
      <c r="BC3040" s="1229"/>
      <c r="BD3040" s="1229"/>
      <c r="BE3040" s="1230"/>
      <c r="BF3040" s="1230"/>
      <c r="BG3040" s="1230"/>
      <c r="BH3040" s="1230"/>
      <c r="BI3040" s="1230"/>
      <c r="BJ3040" s="1230"/>
      <c r="BK3040" s="1230"/>
      <c r="BL3040" s="1230"/>
      <c r="BM3040" s="1230"/>
      <c r="BN3040" s="1230"/>
      <c r="BO3040" s="1230"/>
      <c r="BP3040" s="1230"/>
      <c r="BQ3040" s="1230"/>
      <c r="BR3040" s="1230"/>
      <c r="BS3040" s="1230"/>
      <c r="BT3040" s="1230"/>
      <c r="BU3040" s="1230"/>
      <c r="BV3040" s="1230"/>
      <c r="BW3040" s="1230"/>
      <c r="BX3040" s="1230"/>
      <c r="BY3040" s="1230"/>
    </row>
    <row r="3041" spans="36:77" s="1227" customFormat="1" ht="12.75">
      <c r="AJ3041" s="1228"/>
      <c r="AK3041" s="1228"/>
      <c r="AL3041" s="1228"/>
      <c r="AM3041" s="1228"/>
      <c r="AN3041" s="1228"/>
      <c r="AO3041" s="1228"/>
      <c r="AP3041" s="1228"/>
      <c r="AQ3041" s="1228"/>
      <c r="AR3041" s="1229"/>
      <c r="AS3041" s="1229"/>
      <c r="AT3041" s="1229"/>
      <c r="AU3041" s="1229"/>
      <c r="AV3041" s="1229"/>
      <c r="AW3041" s="1229"/>
      <c r="AX3041" s="1229"/>
      <c r="AY3041" s="1229"/>
      <c r="AZ3041" s="1229"/>
      <c r="BA3041" s="1229"/>
      <c r="BB3041" s="1229"/>
      <c r="BC3041" s="1229"/>
      <c r="BD3041" s="1229"/>
      <c r="BE3041" s="1230"/>
      <c r="BF3041" s="1230"/>
      <c r="BG3041" s="1230"/>
      <c r="BH3041" s="1230"/>
      <c r="BI3041" s="1230"/>
      <c r="BJ3041" s="1230"/>
      <c r="BK3041" s="1230"/>
      <c r="BL3041" s="1230"/>
      <c r="BM3041" s="1230"/>
      <c r="BN3041" s="1230"/>
      <c r="BO3041" s="1230"/>
      <c r="BP3041" s="1230"/>
      <c r="BQ3041" s="1230"/>
      <c r="BR3041" s="1230"/>
      <c r="BS3041" s="1230"/>
      <c r="BT3041" s="1230"/>
      <c r="BU3041" s="1230"/>
      <c r="BV3041" s="1230"/>
      <c r="BW3041" s="1230"/>
      <c r="BX3041" s="1230"/>
      <c r="BY3041" s="1230"/>
    </row>
    <row r="3042" spans="36:77" s="1227" customFormat="1" ht="12.75">
      <c r="AJ3042" s="1228"/>
      <c r="AK3042" s="1228"/>
      <c r="AL3042" s="1228"/>
      <c r="AM3042" s="1228"/>
      <c r="AN3042" s="1228"/>
      <c r="AO3042" s="1228"/>
      <c r="AP3042" s="1228"/>
      <c r="AQ3042" s="1228"/>
      <c r="AR3042" s="1229"/>
      <c r="AS3042" s="1229"/>
      <c r="AT3042" s="1229"/>
      <c r="AU3042" s="1229"/>
      <c r="AV3042" s="1229"/>
      <c r="AW3042" s="1229"/>
      <c r="AX3042" s="1229"/>
      <c r="AY3042" s="1229"/>
      <c r="AZ3042" s="1229"/>
      <c r="BA3042" s="1229"/>
      <c r="BB3042" s="1229"/>
      <c r="BC3042" s="1229"/>
      <c r="BD3042" s="1229"/>
      <c r="BE3042" s="1230"/>
      <c r="BF3042" s="1230"/>
      <c r="BG3042" s="1230"/>
      <c r="BH3042" s="1230"/>
      <c r="BI3042" s="1230"/>
      <c r="BJ3042" s="1230"/>
      <c r="BK3042" s="1230"/>
      <c r="BL3042" s="1230"/>
      <c r="BM3042" s="1230"/>
      <c r="BN3042" s="1230"/>
      <c r="BO3042" s="1230"/>
      <c r="BP3042" s="1230"/>
      <c r="BQ3042" s="1230"/>
      <c r="BR3042" s="1230"/>
      <c r="BS3042" s="1230"/>
      <c r="BT3042" s="1230"/>
      <c r="BU3042" s="1230"/>
      <c r="BV3042" s="1230"/>
      <c r="BW3042" s="1230"/>
      <c r="BX3042" s="1230"/>
      <c r="BY3042" s="1230"/>
    </row>
    <row r="3043" spans="36:77" s="1227" customFormat="1" ht="12.75">
      <c r="AJ3043" s="1228"/>
      <c r="AK3043" s="1228"/>
      <c r="AL3043" s="1228"/>
      <c r="AM3043" s="1228"/>
      <c r="AN3043" s="1228"/>
      <c r="AO3043" s="1228"/>
      <c r="AP3043" s="1228"/>
      <c r="AQ3043" s="1228"/>
      <c r="AR3043" s="1229"/>
      <c r="AS3043" s="1229"/>
      <c r="AT3043" s="1229"/>
      <c r="AU3043" s="1229"/>
      <c r="AV3043" s="1229"/>
      <c r="AW3043" s="1229"/>
      <c r="AX3043" s="1229"/>
      <c r="AY3043" s="1229"/>
      <c r="AZ3043" s="1229"/>
      <c r="BA3043" s="1229"/>
      <c r="BB3043" s="1229"/>
      <c r="BC3043" s="1229"/>
      <c r="BD3043" s="1229"/>
      <c r="BE3043" s="1230"/>
      <c r="BF3043" s="1230"/>
      <c r="BG3043" s="1230"/>
      <c r="BH3043" s="1230"/>
      <c r="BI3043" s="1230"/>
      <c r="BJ3043" s="1230"/>
      <c r="BK3043" s="1230"/>
      <c r="BL3043" s="1230"/>
      <c r="BM3043" s="1230"/>
      <c r="BN3043" s="1230"/>
      <c r="BO3043" s="1230"/>
      <c r="BP3043" s="1230"/>
      <c r="BQ3043" s="1230"/>
      <c r="BR3043" s="1230"/>
      <c r="BS3043" s="1230"/>
      <c r="BT3043" s="1230"/>
      <c r="BU3043" s="1230"/>
      <c r="BV3043" s="1230"/>
      <c r="BW3043" s="1230"/>
      <c r="BX3043" s="1230"/>
      <c r="BY3043" s="1230"/>
    </row>
    <row r="3044" spans="36:77" s="1227" customFormat="1" ht="12.75">
      <c r="AJ3044" s="1228"/>
      <c r="AK3044" s="1228"/>
      <c r="AL3044" s="1228"/>
      <c r="AM3044" s="1228"/>
      <c r="AN3044" s="1228"/>
      <c r="AO3044" s="1228"/>
      <c r="AP3044" s="1228"/>
      <c r="AQ3044" s="1228"/>
      <c r="AR3044" s="1229"/>
      <c r="AS3044" s="1229"/>
      <c r="AT3044" s="1229"/>
      <c r="AU3044" s="1229"/>
      <c r="AV3044" s="1229"/>
      <c r="AW3044" s="1229"/>
      <c r="AX3044" s="1229"/>
      <c r="AY3044" s="1229"/>
      <c r="AZ3044" s="1229"/>
      <c r="BA3044" s="1229"/>
      <c r="BB3044" s="1229"/>
      <c r="BC3044" s="1229"/>
      <c r="BD3044" s="1229"/>
      <c r="BE3044" s="1230"/>
      <c r="BF3044" s="1230"/>
      <c r="BG3044" s="1230"/>
      <c r="BH3044" s="1230"/>
      <c r="BI3044" s="1230"/>
      <c r="BJ3044" s="1230"/>
      <c r="BK3044" s="1230"/>
      <c r="BL3044" s="1230"/>
      <c r="BM3044" s="1230"/>
      <c r="BN3044" s="1230"/>
      <c r="BO3044" s="1230"/>
      <c r="BP3044" s="1230"/>
      <c r="BQ3044" s="1230"/>
      <c r="BR3044" s="1230"/>
      <c r="BS3044" s="1230"/>
      <c r="BT3044" s="1230"/>
      <c r="BU3044" s="1230"/>
      <c r="BV3044" s="1230"/>
      <c r="BW3044" s="1230"/>
      <c r="BX3044" s="1230"/>
      <c r="BY3044" s="1230"/>
    </row>
    <row r="3045" spans="36:77" s="1227" customFormat="1" ht="12.75">
      <c r="AJ3045" s="1228"/>
      <c r="AK3045" s="1228"/>
      <c r="AL3045" s="1228"/>
      <c r="AM3045" s="1228"/>
      <c r="AN3045" s="1228"/>
      <c r="AO3045" s="1228"/>
      <c r="AP3045" s="1228"/>
      <c r="AQ3045" s="1228"/>
      <c r="AR3045" s="1229"/>
      <c r="AS3045" s="1229"/>
      <c r="AT3045" s="1229"/>
      <c r="AU3045" s="1229"/>
      <c r="AV3045" s="1229"/>
      <c r="AW3045" s="1229"/>
      <c r="AX3045" s="1229"/>
      <c r="AY3045" s="1229"/>
      <c r="AZ3045" s="1229"/>
      <c r="BA3045" s="1229"/>
      <c r="BB3045" s="1229"/>
      <c r="BC3045" s="1229"/>
      <c r="BD3045" s="1229"/>
      <c r="BE3045" s="1230"/>
      <c r="BF3045" s="1230"/>
      <c r="BG3045" s="1230"/>
      <c r="BH3045" s="1230"/>
      <c r="BI3045" s="1230"/>
      <c r="BJ3045" s="1230"/>
      <c r="BK3045" s="1230"/>
      <c r="BL3045" s="1230"/>
      <c r="BM3045" s="1230"/>
      <c r="BN3045" s="1230"/>
      <c r="BO3045" s="1230"/>
      <c r="BP3045" s="1230"/>
      <c r="BQ3045" s="1230"/>
      <c r="BR3045" s="1230"/>
      <c r="BS3045" s="1230"/>
      <c r="BT3045" s="1230"/>
      <c r="BU3045" s="1230"/>
      <c r="BV3045" s="1230"/>
      <c r="BW3045" s="1230"/>
      <c r="BX3045" s="1230"/>
      <c r="BY3045" s="1230"/>
    </row>
    <row r="3046" spans="36:77" s="1227" customFormat="1" ht="12.75">
      <c r="AJ3046" s="1228"/>
      <c r="AK3046" s="1228"/>
      <c r="AL3046" s="1228"/>
      <c r="AM3046" s="1228"/>
      <c r="AN3046" s="1228"/>
      <c r="AO3046" s="1228"/>
      <c r="AP3046" s="1228"/>
      <c r="AQ3046" s="1228"/>
      <c r="AR3046" s="1229"/>
      <c r="AS3046" s="1229"/>
      <c r="AT3046" s="1229"/>
      <c r="AU3046" s="1229"/>
      <c r="AV3046" s="1229"/>
      <c r="AW3046" s="1229"/>
      <c r="AX3046" s="1229"/>
      <c r="AY3046" s="1229"/>
      <c r="AZ3046" s="1229"/>
      <c r="BA3046" s="1229"/>
      <c r="BB3046" s="1229"/>
      <c r="BC3046" s="1229"/>
      <c r="BD3046" s="1229"/>
      <c r="BE3046" s="1230"/>
      <c r="BF3046" s="1230"/>
      <c r="BG3046" s="1230"/>
      <c r="BH3046" s="1230"/>
      <c r="BI3046" s="1230"/>
      <c r="BJ3046" s="1230"/>
      <c r="BK3046" s="1230"/>
      <c r="BL3046" s="1230"/>
      <c r="BM3046" s="1230"/>
      <c r="BN3046" s="1230"/>
      <c r="BO3046" s="1230"/>
      <c r="BP3046" s="1230"/>
      <c r="BQ3046" s="1230"/>
      <c r="BR3046" s="1230"/>
      <c r="BS3046" s="1230"/>
      <c r="BT3046" s="1230"/>
      <c r="BU3046" s="1230"/>
      <c r="BV3046" s="1230"/>
      <c r="BW3046" s="1230"/>
      <c r="BX3046" s="1230"/>
      <c r="BY3046" s="1230"/>
    </row>
    <row r="3047" spans="36:77" s="1227" customFormat="1" ht="12.75">
      <c r="AJ3047" s="1228"/>
      <c r="AK3047" s="1228"/>
      <c r="AL3047" s="1228"/>
      <c r="AM3047" s="1228"/>
      <c r="AN3047" s="1228"/>
      <c r="AO3047" s="1228"/>
      <c r="AP3047" s="1228"/>
      <c r="AQ3047" s="1228"/>
      <c r="AR3047" s="1229"/>
      <c r="AS3047" s="1229"/>
      <c r="AT3047" s="1229"/>
      <c r="AU3047" s="1229"/>
      <c r="AV3047" s="1229"/>
      <c r="AW3047" s="1229"/>
      <c r="AX3047" s="1229"/>
      <c r="AY3047" s="1229"/>
      <c r="AZ3047" s="1229"/>
      <c r="BA3047" s="1229"/>
      <c r="BB3047" s="1229"/>
      <c r="BC3047" s="1229"/>
      <c r="BD3047" s="1229"/>
      <c r="BE3047" s="1230"/>
      <c r="BF3047" s="1230"/>
      <c r="BG3047" s="1230"/>
      <c r="BH3047" s="1230"/>
      <c r="BI3047" s="1230"/>
      <c r="BJ3047" s="1230"/>
      <c r="BK3047" s="1230"/>
      <c r="BL3047" s="1230"/>
      <c r="BM3047" s="1230"/>
      <c r="BN3047" s="1230"/>
      <c r="BO3047" s="1230"/>
      <c r="BP3047" s="1230"/>
      <c r="BQ3047" s="1230"/>
      <c r="BR3047" s="1230"/>
      <c r="BS3047" s="1230"/>
      <c r="BT3047" s="1230"/>
      <c r="BU3047" s="1230"/>
      <c r="BV3047" s="1230"/>
      <c r="BW3047" s="1230"/>
      <c r="BX3047" s="1230"/>
      <c r="BY3047" s="1230"/>
    </row>
    <row r="3048" spans="36:77" s="1227" customFormat="1" ht="12.75">
      <c r="AJ3048" s="1228"/>
      <c r="AK3048" s="1228"/>
      <c r="AL3048" s="1228"/>
      <c r="AM3048" s="1228"/>
      <c r="AN3048" s="1228"/>
      <c r="AO3048" s="1228"/>
      <c r="AP3048" s="1228"/>
      <c r="AQ3048" s="1228"/>
      <c r="AR3048" s="1229"/>
      <c r="AS3048" s="1229"/>
      <c r="AT3048" s="1229"/>
      <c r="AU3048" s="1229"/>
      <c r="AV3048" s="1229"/>
      <c r="AW3048" s="1229"/>
      <c r="AX3048" s="1229"/>
      <c r="AY3048" s="1229"/>
      <c r="AZ3048" s="1229"/>
      <c r="BA3048" s="1229"/>
      <c r="BB3048" s="1229"/>
      <c r="BC3048" s="1229"/>
      <c r="BD3048" s="1229"/>
      <c r="BE3048" s="1230"/>
      <c r="BF3048" s="1230"/>
      <c r="BG3048" s="1230"/>
      <c r="BH3048" s="1230"/>
      <c r="BI3048" s="1230"/>
      <c r="BJ3048" s="1230"/>
      <c r="BK3048" s="1230"/>
      <c r="BL3048" s="1230"/>
      <c r="BM3048" s="1230"/>
      <c r="BN3048" s="1230"/>
      <c r="BO3048" s="1230"/>
      <c r="BP3048" s="1230"/>
      <c r="BQ3048" s="1230"/>
      <c r="BR3048" s="1230"/>
      <c r="BS3048" s="1230"/>
      <c r="BT3048" s="1230"/>
      <c r="BU3048" s="1230"/>
      <c r="BV3048" s="1230"/>
      <c r="BW3048" s="1230"/>
      <c r="BX3048" s="1230"/>
      <c r="BY3048" s="1230"/>
    </row>
    <row r="3049" spans="36:77" s="1227" customFormat="1" ht="12.75">
      <c r="AJ3049" s="1228"/>
      <c r="AK3049" s="1228"/>
      <c r="AL3049" s="1228"/>
      <c r="AM3049" s="1228"/>
      <c r="AN3049" s="1228"/>
      <c r="AO3049" s="1228"/>
      <c r="AP3049" s="1228"/>
      <c r="AQ3049" s="1228"/>
      <c r="AR3049" s="1229"/>
      <c r="AS3049" s="1229"/>
      <c r="AT3049" s="1229"/>
      <c r="AU3049" s="1229"/>
      <c r="AV3049" s="1229"/>
      <c r="AW3049" s="1229"/>
      <c r="AX3049" s="1229"/>
      <c r="AY3049" s="1229"/>
      <c r="AZ3049" s="1229"/>
      <c r="BA3049" s="1229"/>
      <c r="BB3049" s="1229"/>
      <c r="BC3049" s="1229"/>
      <c r="BD3049" s="1229"/>
      <c r="BE3049" s="1230"/>
      <c r="BF3049" s="1230"/>
      <c r="BG3049" s="1230"/>
      <c r="BH3049" s="1230"/>
      <c r="BI3049" s="1230"/>
      <c r="BJ3049" s="1230"/>
      <c r="BK3049" s="1230"/>
      <c r="BL3049" s="1230"/>
      <c r="BM3049" s="1230"/>
      <c r="BN3049" s="1230"/>
      <c r="BO3049" s="1230"/>
      <c r="BP3049" s="1230"/>
      <c r="BQ3049" s="1230"/>
      <c r="BR3049" s="1230"/>
      <c r="BS3049" s="1230"/>
      <c r="BT3049" s="1230"/>
      <c r="BU3049" s="1230"/>
      <c r="BV3049" s="1230"/>
      <c r="BW3049" s="1230"/>
      <c r="BX3049" s="1230"/>
      <c r="BY3049" s="1230"/>
    </row>
    <row r="3050" spans="36:77" s="1227" customFormat="1" ht="12.75">
      <c r="AJ3050" s="1228"/>
      <c r="AK3050" s="1228"/>
      <c r="AL3050" s="1228"/>
      <c r="AM3050" s="1228"/>
      <c r="AN3050" s="1228"/>
      <c r="AO3050" s="1228"/>
      <c r="AP3050" s="1228"/>
      <c r="AQ3050" s="1228"/>
      <c r="AR3050" s="1229"/>
      <c r="AS3050" s="1229"/>
      <c r="AT3050" s="1229"/>
      <c r="AU3050" s="1229"/>
      <c r="AV3050" s="1229"/>
      <c r="AW3050" s="1229"/>
      <c r="AX3050" s="1229"/>
      <c r="AY3050" s="1229"/>
      <c r="AZ3050" s="1229"/>
      <c r="BA3050" s="1229"/>
      <c r="BB3050" s="1229"/>
      <c r="BC3050" s="1229"/>
      <c r="BD3050" s="1229"/>
      <c r="BE3050" s="1230"/>
      <c r="BF3050" s="1230"/>
      <c r="BG3050" s="1230"/>
      <c r="BH3050" s="1230"/>
      <c r="BI3050" s="1230"/>
      <c r="BJ3050" s="1230"/>
      <c r="BK3050" s="1230"/>
      <c r="BL3050" s="1230"/>
      <c r="BM3050" s="1230"/>
      <c r="BN3050" s="1230"/>
      <c r="BO3050" s="1230"/>
      <c r="BP3050" s="1230"/>
      <c r="BQ3050" s="1230"/>
      <c r="BR3050" s="1230"/>
      <c r="BS3050" s="1230"/>
      <c r="BT3050" s="1230"/>
      <c r="BU3050" s="1230"/>
      <c r="BV3050" s="1230"/>
      <c r="BW3050" s="1230"/>
      <c r="BX3050" s="1230"/>
      <c r="BY3050" s="1230"/>
    </row>
    <row r="3051" spans="36:77" s="1227" customFormat="1" ht="12.75">
      <c r="AJ3051" s="1228"/>
      <c r="AK3051" s="1228"/>
      <c r="AL3051" s="1228"/>
      <c r="AM3051" s="1228"/>
      <c r="AN3051" s="1228"/>
      <c r="AO3051" s="1228"/>
      <c r="AP3051" s="1228"/>
      <c r="AQ3051" s="1228"/>
      <c r="AR3051" s="1229"/>
      <c r="AS3051" s="1229"/>
      <c r="AT3051" s="1229"/>
      <c r="AU3051" s="1229"/>
      <c r="AV3051" s="1229"/>
      <c r="AW3051" s="1229"/>
      <c r="AX3051" s="1229"/>
      <c r="AY3051" s="1229"/>
      <c r="AZ3051" s="1229"/>
      <c r="BA3051" s="1229"/>
      <c r="BB3051" s="1229"/>
      <c r="BC3051" s="1229"/>
      <c r="BD3051" s="1229"/>
      <c r="BE3051" s="1230"/>
      <c r="BF3051" s="1230"/>
      <c r="BG3051" s="1230"/>
      <c r="BH3051" s="1230"/>
      <c r="BI3051" s="1230"/>
      <c r="BJ3051" s="1230"/>
      <c r="BK3051" s="1230"/>
      <c r="BL3051" s="1230"/>
      <c r="BM3051" s="1230"/>
      <c r="BN3051" s="1230"/>
      <c r="BO3051" s="1230"/>
      <c r="BP3051" s="1230"/>
      <c r="BQ3051" s="1230"/>
      <c r="BR3051" s="1230"/>
      <c r="BS3051" s="1230"/>
      <c r="BT3051" s="1230"/>
      <c r="BU3051" s="1230"/>
      <c r="BV3051" s="1230"/>
      <c r="BW3051" s="1230"/>
      <c r="BX3051" s="1230"/>
      <c r="BY3051" s="1230"/>
    </row>
    <row r="3052" spans="36:77" s="1227" customFormat="1" ht="12.75">
      <c r="AJ3052" s="1228"/>
      <c r="AK3052" s="1228"/>
      <c r="AL3052" s="1228"/>
      <c r="AM3052" s="1228"/>
      <c r="AN3052" s="1228"/>
      <c r="AO3052" s="1228"/>
      <c r="AP3052" s="1228"/>
      <c r="AQ3052" s="1228"/>
      <c r="AR3052" s="1229"/>
      <c r="AS3052" s="1229"/>
      <c r="AT3052" s="1229"/>
      <c r="AU3052" s="1229"/>
      <c r="AV3052" s="1229"/>
      <c r="AW3052" s="1229"/>
      <c r="AX3052" s="1229"/>
      <c r="AY3052" s="1229"/>
      <c r="AZ3052" s="1229"/>
      <c r="BA3052" s="1229"/>
      <c r="BB3052" s="1229"/>
      <c r="BC3052" s="1229"/>
      <c r="BD3052" s="1229"/>
      <c r="BE3052" s="1230"/>
      <c r="BF3052" s="1230"/>
      <c r="BG3052" s="1230"/>
      <c r="BH3052" s="1230"/>
      <c r="BI3052" s="1230"/>
      <c r="BJ3052" s="1230"/>
      <c r="BK3052" s="1230"/>
      <c r="BL3052" s="1230"/>
      <c r="BM3052" s="1230"/>
      <c r="BN3052" s="1230"/>
      <c r="BO3052" s="1230"/>
      <c r="BP3052" s="1230"/>
      <c r="BQ3052" s="1230"/>
      <c r="BR3052" s="1230"/>
      <c r="BS3052" s="1230"/>
      <c r="BT3052" s="1230"/>
      <c r="BU3052" s="1230"/>
      <c r="BV3052" s="1230"/>
      <c r="BW3052" s="1230"/>
      <c r="BX3052" s="1230"/>
      <c r="BY3052" s="1230"/>
    </row>
    <row r="3053" spans="36:77" s="1227" customFormat="1" ht="12.75">
      <c r="AJ3053" s="1228"/>
      <c r="AK3053" s="1228"/>
      <c r="AL3053" s="1228"/>
      <c r="AM3053" s="1228"/>
      <c r="AN3053" s="1228"/>
      <c r="AO3053" s="1228"/>
      <c r="AP3053" s="1228"/>
      <c r="AQ3053" s="1228"/>
      <c r="AR3053" s="1229"/>
      <c r="AS3053" s="1229"/>
      <c r="AT3053" s="1229"/>
      <c r="AU3053" s="1229"/>
      <c r="AV3053" s="1229"/>
      <c r="AW3053" s="1229"/>
      <c r="AX3053" s="1229"/>
      <c r="AY3053" s="1229"/>
      <c r="AZ3053" s="1229"/>
      <c r="BA3053" s="1229"/>
      <c r="BB3053" s="1229"/>
      <c r="BC3053" s="1229"/>
      <c r="BD3053" s="1229"/>
      <c r="BE3053" s="1230"/>
      <c r="BF3053" s="1230"/>
      <c r="BG3053" s="1230"/>
      <c r="BH3053" s="1230"/>
      <c r="BI3053" s="1230"/>
      <c r="BJ3053" s="1230"/>
      <c r="BK3053" s="1230"/>
      <c r="BL3053" s="1230"/>
      <c r="BM3053" s="1230"/>
      <c r="BN3053" s="1230"/>
      <c r="BO3053" s="1230"/>
      <c r="BP3053" s="1230"/>
      <c r="BQ3053" s="1230"/>
      <c r="BR3053" s="1230"/>
      <c r="BS3053" s="1230"/>
      <c r="BT3053" s="1230"/>
      <c r="BU3053" s="1230"/>
      <c r="BV3053" s="1230"/>
      <c r="BW3053" s="1230"/>
      <c r="BX3053" s="1230"/>
      <c r="BY3053" s="1230"/>
    </row>
    <row r="3054" spans="36:77" s="1227" customFormat="1" ht="12.75">
      <c r="AJ3054" s="1228"/>
      <c r="AK3054" s="1228"/>
      <c r="AL3054" s="1228"/>
      <c r="AM3054" s="1228"/>
      <c r="AN3054" s="1228"/>
      <c r="AO3054" s="1228"/>
      <c r="AP3054" s="1228"/>
      <c r="AQ3054" s="1228"/>
      <c r="AR3054" s="1229"/>
      <c r="AS3054" s="1229"/>
      <c r="AT3054" s="1229"/>
      <c r="AU3054" s="1229"/>
      <c r="AV3054" s="1229"/>
      <c r="AW3054" s="1229"/>
      <c r="AX3054" s="1229"/>
      <c r="AY3054" s="1229"/>
      <c r="AZ3054" s="1229"/>
      <c r="BA3054" s="1229"/>
      <c r="BB3054" s="1229"/>
      <c r="BC3054" s="1229"/>
      <c r="BD3054" s="1229"/>
      <c r="BE3054" s="1230"/>
      <c r="BF3054" s="1230"/>
      <c r="BG3054" s="1230"/>
      <c r="BH3054" s="1230"/>
      <c r="BI3054" s="1230"/>
      <c r="BJ3054" s="1230"/>
      <c r="BK3054" s="1230"/>
      <c r="BL3054" s="1230"/>
      <c r="BM3054" s="1230"/>
      <c r="BN3054" s="1230"/>
      <c r="BO3054" s="1230"/>
      <c r="BP3054" s="1230"/>
      <c r="BQ3054" s="1230"/>
      <c r="BR3054" s="1230"/>
      <c r="BS3054" s="1230"/>
      <c r="BT3054" s="1230"/>
      <c r="BU3054" s="1230"/>
      <c r="BV3054" s="1230"/>
      <c r="BW3054" s="1230"/>
      <c r="BX3054" s="1230"/>
      <c r="BY3054" s="1230"/>
    </row>
    <row r="3055" spans="36:77" s="1227" customFormat="1" ht="12.75">
      <c r="AJ3055" s="1228"/>
      <c r="AK3055" s="1228"/>
      <c r="AL3055" s="1228"/>
      <c r="AM3055" s="1228"/>
      <c r="AN3055" s="1228"/>
      <c r="AO3055" s="1228"/>
      <c r="AP3055" s="1228"/>
      <c r="AQ3055" s="1228"/>
      <c r="AR3055" s="1229"/>
      <c r="AS3055" s="1229"/>
      <c r="AT3055" s="1229"/>
      <c r="AU3055" s="1229"/>
      <c r="AV3055" s="1229"/>
      <c r="AW3055" s="1229"/>
      <c r="AX3055" s="1229"/>
      <c r="AY3055" s="1229"/>
      <c r="AZ3055" s="1229"/>
      <c r="BA3055" s="1229"/>
      <c r="BB3055" s="1229"/>
      <c r="BC3055" s="1229"/>
      <c r="BD3055" s="1229"/>
      <c r="BE3055" s="1230"/>
      <c r="BF3055" s="1230"/>
      <c r="BG3055" s="1230"/>
      <c r="BH3055" s="1230"/>
      <c r="BI3055" s="1230"/>
      <c r="BJ3055" s="1230"/>
      <c r="BK3055" s="1230"/>
      <c r="BL3055" s="1230"/>
      <c r="BM3055" s="1230"/>
      <c r="BN3055" s="1230"/>
      <c r="BO3055" s="1230"/>
      <c r="BP3055" s="1230"/>
      <c r="BQ3055" s="1230"/>
      <c r="BR3055" s="1230"/>
      <c r="BS3055" s="1230"/>
      <c r="BT3055" s="1230"/>
      <c r="BU3055" s="1230"/>
      <c r="BV3055" s="1230"/>
      <c r="BW3055" s="1230"/>
      <c r="BX3055" s="1230"/>
      <c r="BY3055" s="1230"/>
    </row>
    <row r="3056" spans="36:77" s="1227" customFormat="1" ht="12.75">
      <c r="AJ3056" s="1228"/>
      <c r="AK3056" s="1228"/>
      <c r="AL3056" s="1228"/>
      <c r="AM3056" s="1228"/>
      <c r="AN3056" s="1228"/>
      <c r="AO3056" s="1228"/>
      <c r="AP3056" s="1228"/>
      <c r="AQ3056" s="1228"/>
      <c r="AR3056" s="1229"/>
      <c r="AS3056" s="1229"/>
      <c r="AT3056" s="1229"/>
      <c r="AU3056" s="1229"/>
      <c r="AV3056" s="1229"/>
      <c r="AW3056" s="1229"/>
      <c r="AX3056" s="1229"/>
      <c r="AY3056" s="1229"/>
      <c r="AZ3056" s="1229"/>
      <c r="BA3056" s="1229"/>
      <c r="BB3056" s="1229"/>
      <c r="BC3056" s="1229"/>
      <c r="BD3056" s="1229"/>
      <c r="BE3056" s="1230"/>
      <c r="BF3056" s="1230"/>
      <c r="BG3056" s="1230"/>
      <c r="BH3056" s="1230"/>
      <c r="BI3056" s="1230"/>
      <c r="BJ3056" s="1230"/>
      <c r="BK3056" s="1230"/>
      <c r="BL3056" s="1230"/>
      <c r="BM3056" s="1230"/>
      <c r="BN3056" s="1230"/>
      <c r="BO3056" s="1230"/>
      <c r="BP3056" s="1230"/>
      <c r="BQ3056" s="1230"/>
      <c r="BR3056" s="1230"/>
      <c r="BS3056" s="1230"/>
      <c r="BT3056" s="1230"/>
      <c r="BU3056" s="1230"/>
      <c r="BV3056" s="1230"/>
      <c r="BW3056" s="1230"/>
      <c r="BX3056" s="1230"/>
      <c r="BY3056" s="1230"/>
    </row>
    <row r="3057" spans="36:77" s="1227" customFormat="1" ht="12.75">
      <c r="AJ3057" s="1228"/>
      <c r="AK3057" s="1228"/>
      <c r="AL3057" s="1228"/>
      <c r="AM3057" s="1228"/>
      <c r="AN3057" s="1228"/>
      <c r="AO3057" s="1228"/>
      <c r="AP3057" s="1228"/>
      <c r="AQ3057" s="1228"/>
      <c r="AR3057" s="1229"/>
      <c r="AS3057" s="1229"/>
      <c r="AT3057" s="1229"/>
      <c r="AU3057" s="1229"/>
      <c r="AV3057" s="1229"/>
      <c r="AW3057" s="1229"/>
      <c r="AX3057" s="1229"/>
      <c r="AY3057" s="1229"/>
      <c r="AZ3057" s="1229"/>
      <c r="BA3057" s="1229"/>
      <c r="BB3057" s="1229"/>
      <c r="BC3057" s="1229"/>
      <c r="BD3057" s="1229"/>
      <c r="BE3057" s="1230"/>
      <c r="BF3057" s="1230"/>
      <c r="BG3057" s="1230"/>
      <c r="BH3057" s="1230"/>
      <c r="BI3057" s="1230"/>
      <c r="BJ3057" s="1230"/>
      <c r="BK3057" s="1230"/>
      <c r="BL3057" s="1230"/>
      <c r="BM3057" s="1230"/>
      <c r="BN3057" s="1230"/>
      <c r="BO3057" s="1230"/>
      <c r="BP3057" s="1230"/>
      <c r="BQ3057" s="1230"/>
      <c r="BR3057" s="1230"/>
      <c r="BS3057" s="1230"/>
      <c r="BT3057" s="1230"/>
      <c r="BU3057" s="1230"/>
      <c r="BV3057" s="1230"/>
      <c r="BW3057" s="1230"/>
      <c r="BX3057" s="1230"/>
      <c r="BY3057" s="1230"/>
    </row>
    <row r="3058" spans="36:77" s="1227" customFormat="1" ht="12.75">
      <c r="AJ3058" s="1228"/>
      <c r="AK3058" s="1228"/>
      <c r="AL3058" s="1228"/>
      <c r="AM3058" s="1228"/>
      <c r="AN3058" s="1228"/>
      <c r="AO3058" s="1228"/>
      <c r="AP3058" s="1228"/>
      <c r="AQ3058" s="1228"/>
      <c r="AR3058" s="1229"/>
      <c r="AS3058" s="1229"/>
      <c r="AT3058" s="1229"/>
      <c r="AU3058" s="1229"/>
      <c r="AV3058" s="1229"/>
      <c r="AW3058" s="1229"/>
      <c r="AX3058" s="1229"/>
      <c r="AY3058" s="1229"/>
      <c r="AZ3058" s="1229"/>
      <c r="BA3058" s="1229"/>
      <c r="BB3058" s="1229"/>
      <c r="BC3058" s="1229"/>
      <c r="BD3058" s="1229"/>
      <c r="BE3058" s="1230"/>
      <c r="BF3058" s="1230"/>
      <c r="BG3058" s="1230"/>
      <c r="BH3058" s="1230"/>
      <c r="BI3058" s="1230"/>
      <c r="BJ3058" s="1230"/>
      <c r="BK3058" s="1230"/>
      <c r="BL3058" s="1230"/>
      <c r="BM3058" s="1230"/>
      <c r="BN3058" s="1230"/>
      <c r="BO3058" s="1230"/>
      <c r="BP3058" s="1230"/>
      <c r="BQ3058" s="1230"/>
      <c r="BR3058" s="1230"/>
      <c r="BS3058" s="1230"/>
      <c r="BT3058" s="1230"/>
      <c r="BU3058" s="1230"/>
      <c r="BV3058" s="1230"/>
      <c r="BW3058" s="1230"/>
      <c r="BX3058" s="1230"/>
      <c r="BY3058" s="1230"/>
    </row>
    <row r="3059" spans="36:77" s="1227" customFormat="1" ht="12.75">
      <c r="AJ3059" s="1228"/>
      <c r="AK3059" s="1228"/>
      <c r="AL3059" s="1228"/>
      <c r="AM3059" s="1228"/>
      <c r="AN3059" s="1228"/>
      <c r="AO3059" s="1228"/>
      <c r="AP3059" s="1228"/>
      <c r="AQ3059" s="1228"/>
      <c r="AR3059" s="1229"/>
      <c r="AS3059" s="1229"/>
      <c r="AT3059" s="1229"/>
      <c r="AU3059" s="1229"/>
      <c r="AV3059" s="1229"/>
      <c r="AW3059" s="1229"/>
      <c r="AX3059" s="1229"/>
      <c r="AY3059" s="1229"/>
      <c r="AZ3059" s="1229"/>
      <c r="BA3059" s="1229"/>
      <c r="BB3059" s="1229"/>
      <c r="BC3059" s="1229"/>
      <c r="BD3059" s="1229"/>
      <c r="BE3059" s="1230"/>
      <c r="BF3059" s="1230"/>
      <c r="BG3059" s="1230"/>
      <c r="BH3059" s="1230"/>
      <c r="BI3059" s="1230"/>
      <c r="BJ3059" s="1230"/>
      <c r="BK3059" s="1230"/>
      <c r="BL3059" s="1230"/>
      <c r="BM3059" s="1230"/>
      <c r="BN3059" s="1230"/>
      <c r="BO3059" s="1230"/>
      <c r="BP3059" s="1230"/>
      <c r="BQ3059" s="1230"/>
      <c r="BR3059" s="1230"/>
      <c r="BS3059" s="1230"/>
      <c r="BT3059" s="1230"/>
      <c r="BU3059" s="1230"/>
      <c r="BV3059" s="1230"/>
      <c r="BW3059" s="1230"/>
      <c r="BX3059" s="1230"/>
      <c r="BY3059" s="1230"/>
    </row>
    <row r="3060" spans="36:77" s="1227" customFormat="1" ht="12.75">
      <c r="AJ3060" s="1228"/>
      <c r="AK3060" s="1228"/>
      <c r="AL3060" s="1228"/>
      <c r="AM3060" s="1228"/>
      <c r="AN3060" s="1228"/>
      <c r="AO3060" s="1228"/>
      <c r="AP3060" s="1228"/>
      <c r="AQ3060" s="1228"/>
      <c r="AR3060" s="1229"/>
      <c r="AS3060" s="1229"/>
      <c r="AT3060" s="1229"/>
      <c r="AU3060" s="1229"/>
      <c r="AV3060" s="1229"/>
      <c r="AW3060" s="1229"/>
      <c r="AX3060" s="1229"/>
      <c r="AY3060" s="1229"/>
      <c r="AZ3060" s="1229"/>
      <c r="BA3060" s="1229"/>
      <c r="BB3060" s="1229"/>
      <c r="BC3060" s="1229"/>
      <c r="BD3060" s="1229"/>
      <c r="BE3060" s="1230"/>
      <c r="BF3060" s="1230"/>
      <c r="BG3060" s="1230"/>
      <c r="BH3060" s="1230"/>
      <c r="BI3060" s="1230"/>
      <c r="BJ3060" s="1230"/>
      <c r="BK3060" s="1230"/>
      <c r="BL3060" s="1230"/>
      <c r="BM3060" s="1230"/>
      <c r="BN3060" s="1230"/>
      <c r="BO3060" s="1230"/>
      <c r="BP3060" s="1230"/>
      <c r="BQ3060" s="1230"/>
      <c r="BR3060" s="1230"/>
      <c r="BS3060" s="1230"/>
      <c r="BT3060" s="1230"/>
      <c r="BU3060" s="1230"/>
      <c r="BV3060" s="1230"/>
      <c r="BW3060" s="1230"/>
      <c r="BX3060" s="1230"/>
      <c r="BY3060" s="1230"/>
    </row>
    <row r="3061" spans="36:77" s="1227" customFormat="1" ht="12.75">
      <c r="AJ3061" s="1228"/>
      <c r="AK3061" s="1228"/>
      <c r="AL3061" s="1228"/>
      <c r="AM3061" s="1228"/>
      <c r="AN3061" s="1228"/>
      <c r="AO3061" s="1228"/>
      <c r="AP3061" s="1228"/>
      <c r="AQ3061" s="1228"/>
      <c r="AR3061" s="1229"/>
      <c r="AS3061" s="1229"/>
      <c r="AT3061" s="1229"/>
      <c r="AU3061" s="1229"/>
      <c r="AV3061" s="1229"/>
      <c r="AW3061" s="1229"/>
      <c r="AX3061" s="1229"/>
      <c r="AY3061" s="1229"/>
      <c r="AZ3061" s="1229"/>
      <c r="BA3061" s="1229"/>
      <c r="BB3061" s="1229"/>
      <c r="BC3061" s="1229"/>
      <c r="BD3061" s="1229"/>
      <c r="BE3061" s="1230"/>
      <c r="BF3061" s="1230"/>
      <c r="BG3061" s="1230"/>
      <c r="BH3061" s="1230"/>
      <c r="BI3061" s="1230"/>
      <c r="BJ3061" s="1230"/>
      <c r="BK3061" s="1230"/>
      <c r="BL3061" s="1230"/>
      <c r="BM3061" s="1230"/>
      <c r="BN3061" s="1230"/>
      <c r="BO3061" s="1230"/>
      <c r="BP3061" s="1230"/>
      <c r="BQ3061" s="1230"/>
      <c r="BR3061" s="1230"/>
      <c r="BS3061" s="1230"/>
      <c r="BT3061" s="1230"/>
      <c r="BU3061" s="1230"/>
      <c r="BV3061" s="1230"/>
      <c r="BW3061" s="1230"/>
      <c r="BX3061" s="1230"/>
      <c r="BY3061" s="1230"/>
    </row>
    <row r="3062" spans="36:77" s="1227" customFormat="1" ht="12.75">
      <c r="AJ3062" s="1228"/>
      <c r="AK3062" s="1228"/>
      <c r="AL3062" s="1228"/>
      <c r="AM3062" s="1228"/>
      <c r="AN3062" s="1228"/>
      <c r="AO3062" s="1228"/>
      <c r="AP3062" s="1228"/>
      <c r="AQ3062" s="1228"/>
      <c r="AR3062" s="1229"/>
      <c r="AS3062" s="1229"/>
      <c r="AT3062" s="1229"/>
      <c r="AU3062" s="1229"/>
      <c r="AV3062" s="1229"/>
      <c r="AW3062" s="1229"/>
      <c r="AX3062" s="1229"/>
      <c r="AY3062" s="1229"/>
      <c r="AZ3062" s="1229"/>
      <c r="BA3062" s="1229"/>
      <c r="BB3062" s="1229"/>
      <c r="BC3062" s="1229"/>
      <c r="BD3062" s="1229"/>
      <c r="BE3062" s="1230"/>
      <c r="BF3062" s="1230"/>
      <c r="BG3062" s="1230"/>
      <c r="BH3062" s="1230"/>
      <c r="BI3062" s="1230"/>
      <c r="BJ3062" s="1230"/>
      <c r="BK3062" s="1230"/>
      <c r="BL3062" s="1230"/>
      <c r="BM3062" s="1230"/>
      <c r="BN3062" s="1230"/>
      <c r="BO3062" s="1230"/>
      <c r="BP3062" s="1230"/>
      <c r="BQ3062" s="1230"/>
      <c r="BR3062" s="1230"/>
      <c r="BS3062" s="1230"/>
      <c r="BT3062" s="1230"/>
      <c r="BU3062" s="1230"/>
      <c r="BV3062" s="1230"/>
      <c r="BW3062" s="1230"/>
      <c r="BX3062" s="1230"/>
      <c r="BY3062" s="1230"/>
    </row>
    <row r="3063" spans="36:77" s="1227" customFormat="1" ht="12.75">
      <c r="AJ3063" s="1228"/>
      <c r="AK3063" s="1228"/>
      <c r="AL3063" s="1228"/>
      <c r="AM3063" s="1228"/>
      <c r="AN3063" s="1228"/>
      <c r="AO3063" s="1228"/>
      <c r="AP3063" s="1228"/>
      <c r="AQ3063" s="1228"/>
      <c r="AR3063" s="1229"/>
      <c r="AS3063" s="1229"/>
      <c r="AT3063" s="1229"/>
      <c r="AU3063" s="1229"/>
      <c r="AV3063" s="1229"/>
      <c r="AW3063" s="1229"/>
      <c r="AX3063" s="1229"/>
      <c r="AY3063" s="1229"/>
      <c r="AZ3063" s="1229"/>
      <c r="BA3063" s="1229"/>
      <c r="BB3063" s="1229"/>
      <c r="BC3063" s="1229"/>
      <c r="BD3063" s="1229"/>
      <c r="BE3063" s="1230"/>
      <c r="BF3063" s="1230"/>
      <c r="BG3063" s="1230"/>
      <c r="BH3063" s="1230"/>
      <c r="BI3063" s="1230"/>
      <c r="BJ3063" s="1230"/>
      <c r="BK3063" s="1230"/>
      <c r="BL3063" s="1230"/>
      <c r="BM3063" s="1230"/>
      <c r="BN3063" s="1230"/>
      <c r="BO3063" s="1230"/>
      <c r="BP3063" s="1230"/>
      <c r="BQ3063" s="1230"/>
      <c r="BR3063" s="1230"/>
      <c r="BS3063" s="1230"/>
      <c r="BT3063" s="1230"/>
      <c r="BU3063" s="1230"/>
      <c r="BV3063" s="1230"/>
      <c r="BW3063" s="1230"/>
      <c r="BX3063" s="1230"/>
      <c r="BY3063" s="1230"/>
    </row>
    <row r="3064" spans="36:77" s="1227" customFormat="1" ht="12.75">
      <c r="AJ3064" s="1228"/>
      <c r="AK3064" s="1228"/>
      <c r="AL3064" s="1228"/>
      <c r="AM3064" s="1228"/>
      <c r="AN3064" s="1228"/>
      <c r="AO3064" s="1228"/>
      <c r="AP3064" s="1228"/>
      <c r="AQ3064" s="1228"/>
      <c r="AR3064" s="1229"/>
      <c r="AS3064" s="1229"/>
      <c r="AT3064" s="1229"/>
      <c r="AU3064" s="1229"/>
      <c r="AV3064" s="1229"/>
      <c r="AW3064" s="1229"/>
      <c r="AX3064" s="1229"/>
      <c r="AY3064" s="1229"/>
      <c r="AZ3064" s="1229"/>
      <c r="BA3064" s="1229"/>
      <c r="BB3064" s="1229"/>
      <c r="BC3064" s="1229"/>
      <c r="BD3064" s="1229"/>
      <c r="BE3064" s="1230"/>
      <c r="BF3064" s="1230"/>
      <c r="BG3064" s="1230"/>
      <c r="BH3064" s="1230"/>
      <c r="BI3064" s="1230"/>
      <c r="BJ3064" s="1230"/>
      <c r="BK3064" s="1230"/>
      <c r="BL3064" s="1230"/>
      <c r="BM3064" s="1230"/>
      <c r="BN3064" s="1230"/>
      <c r="BO3064" s="1230"/>
      <c r="BP3064" s="1230"/>
      <c r="BQ3064" s="1230"/>
      <c r="BR3064" s="1230"/>
      <c r="BS3064" s="1230"/>
      <c r="BT3064" s="1230"/>
      <c r="BU3064" s="1230"/>
      <c r="BV3064" s="1230"/>
      <c r="BW3064" s="1230"/>
      <c r="BX3064" s="1230"/>
      <c r="BY3064" s="1230"/>
    </row>
    <row r="3065" spans="36:77" s="1227" customFormat="1" ht="12.75">
      <c r="AJ3065" s="1228"/>
      <c r="AK3065" s="1228"/>
      <c r="AL3065" s="1228"/>
      <c r="AM3065" s="1228"/>
      <c r="AN3065" s="1228"/>
      <c r="AO3065" s="1228"/>
      <c r="AP3065" s="1228"/>
      <c r="AQ3065" s="1228"/>
      <c r="AR3065" s="1229"/>
      <c r="AS3065" s="1229"/>
      <c r="AT3065" s="1229"/>
      <c r="AU3065" s="1229"/>
      <c r="AV3065" s="1229"/>
      <c r="AW3065" s="1229"/>
      <c r="AX3065" s="1229"/>
      <c r="AY3065" s="1229"/>
      <c r="AZ3065" s="1229"/>
      <c r="BA3065" s="1229"/>
      <c r="BB3065" s="1229"/>
      <c r="BC3065" s="1229"/>
      <c r="BD3065" s="1229"/>
      <c r="BE3065" s="1230"/>
      <c r="BF3065" s="1230"/>
      <c r="BG3065" s="1230"/>
      <c r="BH3065" s="1230"/>
      <c r="BI3065" s="1230"/>
      <c r="BJ3065" s="1230"/>
      <c r="BK3065" s="1230"/>
      <c r="BL3065" s="1230"/>
      <c r="BM3065" s="1230"/>
      <c r="BN3065" s="1230"/>
      <c r="BO3065" s="1230"/>
      <c r="BP3065" s="1230"/>
      <c r="BQ3065" s="1230"/>
      <c r="BR3065" s="1230"/>
      <c r="BS3065" s="1230"/>
      <c r="BT3065" s="1230"/>
      <c r="BU3065" s="1230"/>
      <c r="BV3065" s="1230"/>
      <c r="BW3065" s="1230"/>
      <c r="BX3065" s="1230"/>
      <c r="BY3065" s="1230"/>
    </row>
    <row r="3066" spans="36:77" s="1227" customFormat="1" ht="12.75">
      <c r="AJ3066" s="1228"/>
      <c r="AK3066" s="1228"/>
      <c r="AL3066" s="1228"/>
      <c r="AM3066" s="1228"/>
      <c r="AN3066" s="1228"/>
      <c r="AO3066" s="1228"/>
      <c r="AP3066" s="1228"/>
      <c r="AQ3066" s="1228"/>
      <c r="AR3066" s="1229"/>
      <c r="AS3066" s="1229"/>
      <c r="AT3066" s="1229"/>
      <c r="AU3066" s="1229"/>
      <c r="AV3066" s="1229"/>
      <c r="AW3066" s="1229"/>
      <c r="AX3066" s="1229"/>
      <c r="AY3066" s="1229"/>
      <c r="AZ3066" s="1229"/>
      <c r="BA3066" s="1229"/>
      <c r="BB3066" s="1229"/>
      <c r="BC3066" s="1229"/>
      <c r="BD3066" s="1229"/>
      <c r="BE3066" s="1230"/>
      <c r="BF3066" s="1230"/>
      <c r="BG3066" s="1230"/>
      <c r="BH3066" s="1230"/>
      <c r="BI3066" s="1230"/>
      <c r="BJ3066" s="1230"/>
      <c r="BK3066" s="1230"/>
      <c r="BL3066" s="1230"/>
      <c r="BM3066" s="1230"/>
      <c r="BN3066" s="1230"/>
      <c r="BO3066" s="1230"/>
      <c r="BP3066" s="1230"/>
      <c r="BQ3066" s="1230"/>
      <c r="BR3066" s="1230"/>
      <c r="BS3066" s="1230"/>
      <c r="BT3066" s="1230"/>
      <c r="BU3066" s="1230"/>
      <c r="BV3066" s="1230"/>
      <c r="BW3066" s="1230"/>
      <c r="BX3066" s="1230"/>
      <c r="BY3066" s="1230"/>
    </row>
    <row r="3067" spans="36:77" s="1227" customFormat="1" ht="12.75">
      <c r="AJ3067" s="1228"/>
      <c r="AK3067" s="1228"/>
      <c r="AL3067" s="1228"/>
      <c r="AM3067" s="1228"/>
      <c r="AN3067" s="1228"/>
      <c r="AO3067" s="1228"/>
      <c r="AP3067" s="1228"/>
      <c r="AQ3067" s="1228"/>
      <c r="AR3067" s="1229"/>
      <c r="AS3067" s="1229"/>
      <c r="AT3067" s="1229"/>
      <c r="AU3067" s="1229"/>
      <c r="AV3067" s="1229"/>
      <c r="AW3067" s="1229"/>
      <c r="AX3067" s="1229"/>
      <c r="AY3067" s="1229"/>
      <c r="AZ3067" s="1229"/>
      <c r="BA3067" s="1229"/>
      <c r="BB3067" s="1229"/>
      <c r="BC3067" s="1229"/>
      <c r="BD3067" s="1229"/>
      <c r="BE3067" s="1230"/>
      <c r="BF3067" s="1230"/>
      <c r="BG3067" s="1230"/>
      <c r="BH3067" s="1230"/>
      <c r="BI3067" s="1230"/>
      <c r="BJ3067" s="1230"/>
      <c r="BK3067" s="1230"/>
      <c r="BL3067" s="1230"/>
      <c r="BM3067" s="1230"/>
      <c r="BN3067" s="1230"/>
      <c r="BO3067" s="1230"/>
      <c r="BP3067" s="1230"/>
      <c r="BQ3067" s="1230"/>
      <c r="BR3067" s="1230"/>
      <c r="BS3067" s="1230"/>
      <c r="BT3067" s="1230"/>
      <c r="BU3067" s="1230"/>
      <c r="BV3067" s="1230"/>
      <c r="BW3067" s="1230"/>
      <c r="BX3067" s="1230"/>
      <c r="BY3067" s="1230"/>
    </row>
    <row r="3068" spans="36:77" s="1227" customFormat="1" ht="12.75">
      <c r="AJ3068" s="1228"/>
      <c r="AK3068" s="1228"/>
      <c r="AL3068" s="1228"/>
      <c r="AM3068" s="1228"/>
      <c r="AN3068" s="1228"/>
      <c r="AO3068" s="1228"/>
      <c r="AP3068" s="1228"/>
      <c r="AQ3068" s="1228"/>
      <c r="AR3068" s="1229"/>
      <c r="AS3068" s="1229"/>
      <c r="AT3068" s="1229"/>
      <c r="AU3068" s="1229"/>
      <c r="AV3068" s="1229"/>
      <c r="AW3068" s="1229"/>
      <c r="AX3068" s="1229"/>
      <c r="AY3068" s="1229"/>
      <c r="AZ3068" s="1229"/>
      <c r="BA3068" s="1229"/>
      <c r="BB3068" s="1229"/>
      <c r="BC3068" s="1229"/>
      <c r="BD3068" s="1229"/>
      <c r="BE3068" s="1230"/>
      <c r="BF3068" s="1230"/>
      <c r="BG3068" s="1230"/>
      <c r="BH3068" s="1230"/>
      <c r="BI3068" s="1230"/>
      <c r="BJ3068" s="1230"/>
      <c r="BK3068" s="1230"/>
      <c r="BL3068" s="1230"/>
      <c r="BM3068" s="1230"/>
      <c r="BN3068" s="1230"/>
      <c r="BO3068" s="1230"/>
      <c r="BP3068" s="1230"/>
      <c r="BQ3068" s="1230"/>
      <c r="BR3068" s="1230"/>
      <c r="BS3068" s="1230"/>
      <c r="BT3068" s="1230"/>
      <c r="BU3068" s="1230"/>
      <c r="BV3068" s="1230"/>
      <c r="BW3068" s="1230"/>
      <c r="BX3068" s="1230"/>
      <c r="BY3068" s="1230"/>
    </row>
    <row r="3069" spans="36:77" s="1227" customFormat="1" ht="12.75">
      <c r="AJ3069" s="1228"/>
      <c r="AK3069" s="1228"/>
      <c r="AL3069" s="1228"/>
      <c r="AM3069" s="1228"/>
      <c r="AN3069" s="1228"/>
      <c r="AO3069" s="1228"/>
      <c r="AP3069" s="1228"/>
      <c r="AQ3069" s="1228"/>
      <c r="AR3069" s="1229"/>
      <c r="AS3069" s="1229"/>
      <c r="AT3069" s="1229"/>
      <c r="AU3069" s="1229"/>
      <c r="AV3069" s="1229"/>
      <c r="AW3069" s="1229"/>
      <c r="AX3069" s="1229"/>
      <c r="AY3069" s="1229"/>
      <c r="AZ3069" s="1229"/>
      <c r="BA3069" s="1229"/>
      <c r="BB3069" s="1229"/>
      <c r="BC3069" s="1229"/>
      <c r="BD3069" s="1229"/>
      <c r="BE3069" s="1230"/>
      <c r="BF3069" s="1230"/>
      <c r="BG3069" s="1230"/>
      <c r="BH3069" s="1230"/>
      <c r="BI3069" s="1230"/>
      <c r="BJ3069" s="1230"/>
      <c r="BK3069" s="1230"/>
      <c r="BL3069" s="1230"/>
      <c r="BM3069" s="1230"/>
      <c r="BN3069" s="1230"/>
      <c r="BO3069" s="1230"/>
      <c r="BP3069" s="1230"/>
      <c r="BQ3069" s="1230"/>
      <c r="BR3069" s="1230"/>
      <c r="BS3069" s="1230"/>
      <c r="BT3069" s="1230"/>
      <c r="BU3069" s="1230"/>
      <c r="BV3069" s="1230"/>
      <c r="BW3069" s="1230"/>
      <c r="BX3069" s="1230"/>
      <c r="BY3069" s="1230"/>
    </row>
    <row r="3070" spans="36:77" s="1227" customFormat="1" ht="12.75">
      <c r="AJ3070" s="1228"/>
      <c r="AK3070" s="1228"/>
      <c r="AL3070" s="1228"/>
      <c r="AM3070" s="1228"/>
      <c r="AN3070" s="1228"/>
      <c r="AO3070" s="1228"/>
      <c r="AP3070" s="1228"/>
      <c r="AQ3070" s="1228"/>
      <c r="AR3070" s="1229"/>
      <c r="AS3070" s="1229"/>
      <c r="AT3070" s="1229"/>
      <c r="AU3070" s="1229"/>
      <c r="AV3070" s="1229"/>
      <c r="AW3070" s="1229"/>
      <c r="AX3070" s="1229"/>
      <c r="AY3070" s="1229"/>
      <c r="AZ3070" s="1229"/>
      <c r="BA3070" s="1229"/>
      <c r="BB3070" s="1229"/>
      <c r="BC3070" s="1229"/>
      <c r="BD3070" s="1229"/>
      <c r="BE3070" s="1230"/>
      <c r="BF3070" s="1230"/>
      <c r="BG3070" s="1230"/>
      <c r="BH3070" s="1230"/>
      <c r="BI3070" s="1230"/>
      <c r="BJ3070" s="1230"/>
      <c r="BK3070" s="1230"/>
      <c r="BL3070" s="1230"/>
      <c r="BM3070" s="1230"/>
      <c r="BN3070" s="1230"/>
      <c r="BO3070" s="1230"/>
      <c r="BP3070" s="1230"/>
      <c r="BQ3070" s="1230"/>
      <c r="BR3070" s="1230"/>
      <c r="BS3070" s="1230"/>
      <c r="BT3070" s="1230"/>
      <c r="BU3070" s="1230"/>
      <c r="BV3070" s="1230"/>
      <c r="BW3070" s="1230"/>
      <c r="BX3070" s="1230"/>
      <c r="BY3070" s="1230"/>
    </row>
    <row r="3071" spans="36:77" s="1227" customFormat="1" ht="12.75">
      <c r="AJ3071" s="1228"/>
      <c r="AK3071" s="1228"/>
      <c r="AL3071" s="1228"/>
      <c r="AM3071" s="1228"/>
      <c r="AN3071" s="1228"/>
      <c r="AO3071" s="1228"/>
      <c r="AP3071" s="1228"/>
      <c r="AQ3071" s="1228"/>
      <c r="AR3071" s="1229"/>
      <c r="AS3071" s="1229"/>
      <c r="AT3071" s="1229"/>
      <c r="AU3071" s="1229"/>
      <c r="AV3071" s="1229"/>
      <c r="AW3071" s="1229"/>
      <c r="AX3071" s="1229"/>
      <c r="AY3071" s="1229"/>
      <c r="AZ3071" s="1229"/>
      <c r="BA3071" s="1229"/>
      <c r="BB3071" s="1229"/>
      <c r="BC3071" s="1229"/>
      <c r="BD3071" s="1229"/>
      <c r="BE3071" s="1230"/>
      <c r="BF3071" s="1230"/>
      <c r="BG3071" s="1230"/>
      <c r="BH3071" s="1230"/>
      <c r="BI3071" s="1230"/>
      <c r="BJ3071" s="1230"/>
      <c r="BK3071" s="1230"/>
      <c r="BL3071" s="1230"/>
      <c r="BM3071" s="1230"/>
      <c r="BN3071" s="1230"/>
      <c r="BO3071" s="1230"/>
      <c r="BP3071" s="1230"/>
      <c r="BQ3071" s="1230"/>
      <c r="BR3071" s="1230"/>
      <c r="BS3071" s="1230"/>
      <c r="BT3071" s="1230"/>
      <c r="BU3071" s="1230"/>
      <c r="BV3071" s="1230"/>
      <c r="BW3071" s="1230"/>
      <c r="BX3071" s="1230"/>
      <c r="BY3071" s="1230"/>
    </row>
    <row r="3072" spans="36:77" s="1227" customFormat="1" ht="12.75">
      <c r="AJ3072" s="1228"/>
      <c r="AK3072" s="1228"/>
      <c r="AL3072" s="1228"/>
      <c r="AM3072" s="1228"/>
      <c r="AN3072" s="1228"/>
      <c r="AO3072" s="1228"/>
      <c r="AP3072" s="1228"/>
      <c r="AQ3072" s="1228"/>
      <c r="AR3072" s="1229"/>
      <c r="AS3072" s="1229"/>
      <c r="AT3072" s="1229"/>
      <c r="AU3072" s="1229"/>
      <c r="AV3072" s="1229"/>
      <c r="AW3072" s="1229"/>
      <c r="AX3072" s="1229"/>
      <c r="AY3072" s="1229"/>
      <c r="AZ3072" s="1229"/>
      <c r="BA3072" s="1229"/>
      <c r="BB3072" s="1229"/>
      <c r="BC3072" s="1229"/>
      <c r="BD3072" s="1229"/>
      <c r="BE3072" s="1230"/>
      <c r="BF3072" s="1230"/>
      <c r="BG3072" s="1230"/>
      <c r="BH3072" s="1230"/>
      <c r="BI3072" s="1230"/>
      <c r="BJ3072" s="1230"/>
      <c r="BK3072" s="1230"/>
      <c r="BL3072" s="1230"/>
      <c r="BM3072" s="1230"/>
      <c r="BN3072" s="1230"/>
      <c r="BO3072" s="1230"/>
      <c r="BP3072" s="1230"/>
      <c r="BQ3072" s="1230"/>
      <c r="BR3072" s="1230"/>
      <c r="BS3072" s="1230"/>
      <c r="BT3072" s="1230"/>
      <c r="BU3072" s="1230"/>
      <c r="BV3072" s="1230"/>
      <c r="BW3072" s="1230"/>
      <c r="BX3072" s="1230"/>
      <c r="BY3072" s="1230"/>
    </row>
    <row r="3073" spans="36:77" s="1227" customFormat="1" ht="12.75">
      <c r="AJ3073" s="1228"/>
      <c r="AK3073" s="1228"/>
      <c r="AL3073" s="1228"/>
      <c r="AM3073" s="1228"/>
      <c r="AN3073" s="1228"/>
      <c r="AO3073" s="1228"/>
      <c r="AP3073" s="1228"/>
      <c r="AQ3073" s="1228"/>
      <c r="AR3073" s="1229"/>
      <c r="AS3073" s="1229"/>
      <c r="AT3073" s="1229"/>
      <c r="AU3073" s="1229"/>
      <c r="AV3073" s="1229"/>
      <c r="AW3073" s="1229"/>
      <c r="AX3073" s="1229"/>
      <c r="AY3073" s="1229"/>
      <c r="AZ3073" s="1229"/>
      <c r="BA3073" s="1229"/>
      <c r="BB3073" s="1229"/>
      <c r="BC3073" s="1229"/>
      <c r="BD3073" s="1229"/>
      <c r="BE3073" s="1230"/>
      <c r="BF3073" s="1230"/>
      <c r="BG3073" s="1230"/>
      <c r="BH3073" s="1230"/>
      <c r="BI3073" s="1230"/>
      <c r="BJ3073" s="1230"/>
      <c r="BK3073" s="1230"/>
      <c r="BL3073" s="1230"/>
      <c r="BM3073" s="1230"/>
      <c r="BN3073" s="1230"/>
      <c r="BO3073" s="1230"/>
      <c r="BP3073" s="1230"/>
      <c r="BQ3073" s="1230"/>
      <c r="BR3073" s="1230"/>
      <c r="BS3073" s="1230"/>
      <c r="BT3073" s="1230"/>
      <c r="BU3073" s="1230"/>
      <c r="BV3073" s="1230"/>
      <c r="BW3073" s="1230"/>
      <c r="BX3073" s="1230"/>
      <c r="BY3073" s="1230"/>
    </row>
    <row r="3074" spans="36:77" s="1227" customFormat="1" ht="12.75">
      <c r="AJ3074" s="1228"/>
      <c r="AK3074" s="1228"/>
      <c r="AL3074" s="1228"/>
      <c r="AM3074" s="1228"/>
      <c r="AN3074" s="1228"/>
      <c r="AO3074" s="1228"/>
      <c r="AP3074" s="1228"/>
      <c r="AQ3074" s="1228"/>
      <c r="AR3074" s="1229"/>
      <c r="AS3074" s="1229"/>
      <c r="AT3074" s="1229"/>
      <c r="AU3074" s="1229"/>
      <c r="AV3074" s="1229"/>
      <c r="AW3074" s="1229"/>
      <c r="AX3074" s="1229"/>
      <c r="AY3074" s="1229"/>
      <c r="AZ3074" s="1229"/>
      <c r="BA3074" s="1229"/>
      <c r="BB3074" s="1229"/>
      <c r="BC3074" s="1229"/>
      <c r="BD3074" s="1229"/>
      <c r="BE3074" s="1230"/>
      <c r="BF3074" s="1230"/>
      <c r="BG3074" s="1230"/>
      <c r="BH3074" s="1230"/>
      <c r="BI3074" s="1230"/>
      <c r="BJ3074" s="1230"/>
      <c r="BK3074" s="1230"/>
      <c r="BL3074" s="1230"/>
      <c r="BM3074" s="1230"/>
      <c r="BN3074" s="1230"/>
      <c r="BO3074" s="1230"/>
      <c r="BP3074" s="1230"/>
      <c r="BQ3074" s="1230"/>
      <c r="BR3074" s="1230"/>
      <c r="BS3074" s="1230"/>
      <c r="BT3074" s="1230"/>
      <c r="BU3074" s="1230"/>
      <c r="BV3074" s="1230"/>
      <c r="BW3074" s="1230"/>
      <c r="BX3074" s="1230"/>
      <c r="BY3074" s="1230"/>
    </row>
    <row r="3075" spans="36:77" s="1227" customFormat="1" ht="12.75">
      <c r="AJ3075" s="1228"/>
      <c r="AK3075" s="1228"/>
      <c r="AL3075" s="1228"/>
      <c r="AM3075" s="1228"/>
      <c r="AN3075" s="1228"/>
      <c r="AO3075" s="1228"/>
      <c r="AP3075" s="1228"/>
      <c r="AQ3075" s="1228"/>
      <c r="AR3075" s="1229"/>
      <c r="AS3075" s="1229"/>
      <c r="AT3075" s="1229"/>
      <c r="AU3075" s="1229"/>
      <c r="AV3075" s="1229"/>
      <c r="AW3075" s="1229"/>
      <c r="AX3075" s="1229"/>
      <c r="AY3075" s="1229"/>
      <c r="AZ3075" s="1229"/>
      <c r="BA3075" s="1229"/>
      <c r="BB3075" s="1229"/>
      <c r="BC3075" s="1229"/>
      <c r="BD3075" s="1229"/>
      <c r="BE3075" s="1230"/>
      <c r="BF3075" s="1230"/>
      <c r="BG3075" s="1230"/>
      <c r="BH3075" s="1230"/>
      <c r="BI3075" s="1230"/>
      <c r="BJ3075" s="1230"/>
      <c r="BK3075" s="1230"/>
      <c r="BL3075" s="1230"/>
      <c r="BM3075" s="1230"/>
      <c r="BN3075" s="1230"/>
      <c r="BO3075" s="1230"/>
      <c r="BP3075" s="1230"/>
      <c r="BQ3075" s="1230"/>
      <c r="BR3075" s="1230"/>
      <c r="BS3075" s="1230"/>
      <c r="BT3075" s="1230"/>
      <c r="BU3075" s="1230"/>
      <c r="BV3075" s="1230"/>
      <c r="BW3075" s="1230"/>
      <c r="BX3075" s="1230"/>
      <c r="BY3075" s="1230"/>
    </row>
    <row r="3076" spans="36:77" s="1227" customFormat="1" ht="12.75">
      <c r="AJ3076" s="1228"/>
      <c r="AK3076" s="1228"/>
      <c r="AL3076" s="1228"/>
      <c r="AM3076" s="1228"/>
      <c r="AN3076" s="1228"/>
      <c r="AO3076" s="1228"/>
      <c r="AP3076" s="1228"/>
      <c r="AQ3076" s="1228"/>
      <c r="AR3076" s="1229"/>
      <c r="AS3076" s="1229"/>
      <c r="AT3076" s="1229"/>
      <c r="AU3076" s="1229"/>
      <c r="AV3076" s="1229"/>
      <c r="AW3076" s="1229"/>
      <c r="AX3076" s="1229"/>
      <c r="AY3076" s="1229"/>
      <c r="AZ3076" s="1229"/>
      <c r="BA3076" s="1229"/>
      <c r="BB3076" s="1229"/>
      <c r="BC3076" s="1229"/>
      <c r="BD3076" s="1229"/>
      <c r="BE3076" s="1230"/>
      <c r="BF3076" s="1230"/>
      <c r="BG3076" s="1230"/>
      <c r="BH3076" s="1230"/>
      <c r="BI3076" s="1230"/>
      <c r="BJ3076" s="1230"/>
      <c r="BK3076" s="1230"/>
      <c r="BL3076" s="1230"/>
      <c r="BM3076" s="1230"/>
      <c r="BN3076" s="1230"/>
      <c r="BO3076" s="1230"/>
      <c r="BP3076" s="1230"/>
      <c r="BQ3076" s="1230"/>
      <c r="BR3076" s="1230"/>
      <c r="BS3076" s="1230"/>
      <c r="BT3076" s="1230"/>
      <c r="BU3076" s="1230"/>
      <c r="BV3076" s="1230"/>
      <c r="BW3076" s="1230"/>
      <c r="BX3076" s="1230"/>
      <c r="BY3076" s="1230"/>
    </row>
    <row r="3077" spans="36:77" s="1227" customFormat="1" ht="12.75">
      <c r="AJ3077" s="1228"/>
      <c r="AK3077" s="1228"/>
      <c r="AL3077" s="1228"/>
      <c r="AM3077" s="1228"/>
      <c r="AN3077" s="1228"/>
      <c r="AO3077" s="1228"/>
      <c r="AP3077" s="1228"/>
      <c r="AQ3077" s="1228"/>
      <c r="AR3077" s="1229"/>
      <c r="AS3077" s="1229"/>
      <c r="AT3077" s="1229"/>
      <c r="AU3077" s="1229"/>
      <c r="AV3077" s="1229"/>
      <c r="AW3077" s="1229"/>
      <c r="AX3077" s="1229"/>
      <c r="AY3077" s="1229"/>
      <c r="AZ3077" s="1229"/>
      <c r="BA3077" s="1229"/>
      <c r="BB3077" s="1229"/>
      <c r="BC3077" s="1229"/>
      <c r="BD3077" s="1229"/>
      <c r="BE3077" s="1230"/>
      <c r="BF3077" s="1230"/>
      <c r="BG3077" s="1230"/>
      <c r="BH3077" s="1230"/>
      <c r="BI3077" s="1230"/>
      <c r="BJ3077" s="1230"/>
      <c r="BK3077" s="1230"/>
      <c r="BL3077" s="1230"/>
      <c r="BM3077" s="1230"/>
      <c r="BN3077" s="1230"/>
      <c r="BO3077" s="1230"/>
      <c r="BP3077" s="1230"/>
      <c r="BQ3077" s="1230"/>
      <c r="BR3077" s="1230"/>
      <c r="BS3077" s="1230"/>
      <c r="BT3077" s="1230"/>
      <c r="BU3077" s="1230"/>
      <c r="BV3077" s="1230"/>
      <c r="BW3077" s="1230"/>
      <c r="BX3077" s="1230"/>
      <c r="BY3077" s="1230"/>
    </row>
    <row r="3078" spans="36:77" s="1227" customFormat="1" ht="12.75">
      <c r="AJ3078" s="1228"/>
      <c r="AK3078" s="1228"/>
      <c r="AL3078" s="1228"/>
      <c r="AM3078" s="1228"/>
      <c r="AN3078" s="1228"/>
      <c r="AO3078" s="1228"/>
      <c r="AP3078" s="1228"/>
      <c r="AQ3078" s="1228"/>
      <c r="AR3078" s="1229"/>
      <c r="AS3078" s="1229"/>
      <c r="AT3078" s="1229"/>
      <c r="AU3078" s="1229"/>
      <c r="AV3078" s="1229"/>
      <c r="AW3078" s="1229"/>
      <c r="AX3078" s="1229"/>
      <c r="AY3078" s="1229"/>
      <c r="AZ3078" s="1229"/>
      <c r="BA3078" s="1229"/>
      <c r="BB3078" s="1229"/>
      <c r="BC3078" s="1229"/>
      <c r="BD3078" s="1229"/>
      <c r="BE3078" s="1230"/>
      <c r="BF3078" s="1230"/>
      <c r="BG3078" s="1230"/>
      <c r="BH3078" s="1230"/>
      <c r="BI3078" s="1230"/>
      <c r="BJ3078" s="1230"/>
      <c r="BK3078" s="1230"/>
      <c r="BL3078" s="1230"/>
      <c r="BM3078" s="1230"/>
      <c r="BN3078" s="1230"/>
      <c r="BO3078" s="1230"/>
      <c r="BP3078" s="1230"/>
      <c r="BQ3078" s="1230"/>
      <c r="BR3078" s="1230"/>
      <c r="BS3078" s="1230"/>
      <c r="BT3078" s="1230"/>
      <c r="BU3078" s="1230"/>
      <c r="BV3078" s="1230"/>
      <c r="BW3078" s="1230"/>
      <c r="BX3078" s="1230"/>
      <c r="BY3078" s="1230"/>
    </row>
    <row r="3079" spans="36:77" s="1227" customFormat="1" ht="12.75">
      <c r="AJ3079" s="1228"/>
      <c r="AK3079" s="1228"/>
      <c r="AL3079" s="1228"/>
      <c r="AM3079" s="1228"/>
      <c r="AN3079" s="1228"/>
      <c r="AO3079" s="1228"/>
      <c r="AP3079" s="1228"/>
      <c r="AQ3079" s="1228"/>
      <c r="AR3079" s="1229"/>
      <c r="AS3079" s="1229"/>
      <c r="AT3079" s="1229"/>
      <c r="AU3079" s="1229"/>
      <c r="AV3079" s="1229"/>
      <c r="AW3079" s="1229"/>
      <c r="AX3079" s="1229"/>
      <c r="AY3079" s="1229"/>
      <c r="AZ3079" s="1229"/>
      <c r="BA3079" s="1229"/>
      <c r="BB3079" s="1229"/>
      <c r="BC3079" s="1229"/>
      <c r="BD3079" s="1229"/>
      <c r="BE3079" s="1230"/>
      <c r="BF3079" s="1230"/>
      <c r="BG3079" s="1230"/>
      <c r="BH3079" s="1230"/>
      <c r="BI3079" s="1230"/>
      <c r="BJ3079" s="1230"/>
      <c r="BK3079" s="1230"/>
      <c r="BL3079" s="1230"/>
      <c r="BM3079" s="1230"/>
      <c r="BN3079" s="1230"/>
      <c r="BO3079" s="1230"/>
      <c r="BP3079" s="1230"/>
      <c r="BQ3079" s="1230"/>
      <c r="BR3079" s="1230"/>
      <c r="BS3079" s="1230"/>
      <c r="BT3079" s="1230"/>
      <c r="BU3079" s="1230"/>
      <c r="BV3079" s="1230"/>
      <c r="BW3079" s="1230"/>
      <c r="BX3079" s="1230"/>
      <c r="BY3079" s="1230"/>
    </row>
    <row r="3080" spans="36:77" s="1227" customFormat="1" ht="12.75">
      <c r="AJ3080" s="1228"/>
      <c r="AK3080" s="1228"/>
      <c r="AL3080" s="1228"/>
      <c r="AM3080" s="1228"/>
      <c r="AN3080" s="1228"/>
      <c r="AO3080" s="1228"/>
      <c r="AP3080" s="1228"/>
      <c r="AQ3080" s="1228"/>
      <c r="AR3080" s="1229"/>
      <c r="AS3080" s="1229"/>
      <c r="AT3080" s="1229"/>
      <c r="AU3080" s="1229"/>
      <c r="AV3080" s="1229"/>
      <c r="AW3080" s="1229"/>
      <c r="AX3080" s="1229"/>
      <c r="AY3080" s="1229"/>
      <c r="AZ3080" s="1229"/>
      <c r="BA3080" s="1229"/>
      <c r="BB3080" s="1229"/>
      <c r="BC3080" s="1229"/>
      <c r="BD3080" s="1229"/>
      <c r="BE3080" s="1230"/>
      <c r="BF3080" s="1230"/>
      <c r="BG3080" s="1230"/>
      <c r="BH3080" s="1230"/>
      <c r="BI3080" s="1230"/>
      <c r="BJ3080" s="1230"/>
      <c r="BK3080" s="1230"/>
      <c r="BL3080" s="1230"/>
      <c r="BM3080" s="1230"/>
      <c r="BN3080" s="1230"/>
      <c r="BO3080" s="1230"/>
      <c r="BP3080" s="1230"/>
      <c r="BQ3080" s="1230"/>
      <c r="BR3080" s="1230"/>
      <c r="BS3080" s="1230"/>
      <c r="BT3080" s="1230"/>
      <c r="BU3080" s="1230"/>
      <c r="BV3080" s="1230"/>
      <c r="BW3080" s="1230"/>
      <c r="BX3080" s="1230"/>
      <c r="BY3080" s="1230"/>
    </row>
    <row r="3081" spans="36:77" s="1227" customFormat="1" ht="12.75">
      <c r="AJ3081" s="1228"/>
      <c r="AK3081" s="1228"/>
      <c r="AL3081" s="1228"/>
      <c r="AM3081" s="1228"/>
      <c r="AN3081" s="1228"/>
      <c r="AO3081" s="1228"/>
      <c r="AP3081" s="1228"/>
      <c r="AQ3081" s="1228"/>
      <c r="AR3081" s="1229"/>
      <c r="AS3081" s="1229"/>
      <c r="AT3081" s="1229"/>
      <c r="AU3081" s="1229"/>
      <c r="AV3081" s="1229"/>
      <c r="AW3081" s="1229"/>
      <c r="AX3081" s="1229"/>
      <c r="AY3081" s="1229"/>
      <c r="AZ3081" s="1229"/>
      <c r="BA3081" s="1229"/>
      <c r="BB3081" s="1229"/>
      <c r="BC3081" s="1229"/>
      <c r="BD3081" s="1229"/>
      <c r="BE3081" s="1230"/>
      <c r="BF3081" s="1230"/>
      <c r="BG3081" s="1230"/>
      <c r="BH3081" s="1230"/>
      <c r="BI3081" s="1230"/>
      <c r="BJ3081" s="1230"/>
      <c r="BK3081" s="1230"/>
      <c r="BL3081" s="1230"/>
      <c r="BM3081" s="1230"/>
      <c r="BN3081" s="1230"/>
      <c r="BO3081" s="1230"/>
      <c r="BP3081" s="1230"/>
      <c r="BQ3081" s="1230"/>
      <c r="BR3081" s="1230"/>
      <c r="BS3081" s="1230"/>
      <c r="BT3081" s="1230"/>
      <c r="BU3081" s="1230"/>
      <c r="BV3081" s="1230"/>
      <c r="BW3081" s="1230"/>
      <c r="BX3081" s="1230"/>
      <c r="BY3081" s="1230"/>
    </row>
    <row r="3082" spans="36:77" s="1227" customFormat="1" ht="12.75">
      <c r="AJ3082" s="1228"/>
      <c r="AK3082" s="1228"/>
      <c r="AL3082" s="1228"/>
      <c r="AM3082" s="1228"/>
      <c r="AN3082" s="1228"/>
      <c r="AO3082" s="1228"/>
      <c r="AP3082" s="1228"/>
      <c r="AQ3082" s="1228"/>
      <c r="AR3082" s="1229"/>
      <c r="AS3082" s="1229"/>
      <c r="AT3082" s="1229"/>
      <c r="AU3082" s="1229"/>
      <c r="AV3082" s="1229"/>
      <c r="AW3082" s="1229"/>
      <c r="AX3082" s="1229"/>
      <c r="AY3082" s="1229"/>
      <c r="AZ3082" s="1229"/>
      <c r="BA3082" s="1229"/>
      <c r="BB3082" s="1229"/>
      <c r="BC3082" s="1229"/>
      <c r="BD3082" s="1229"/>
      <c r="BE3082" s="1230"/>
      <c r="BF3082" s="1230"/>
      <c r="BG3082" s="1230"/>
      <c r="BH3082" s="1230"/>
      <c r="BI3082" s="1230"/>
      <c r="BJ3082" s="1230"/>
      <c r="BK3082" s="1230"/>
      <c r="BL3082" s="1230"/>
      <c r="BM3082" s="1230"/>
      <c r="BN3082" s="1230"/>
      <c r="BO3082" s="1230"/>
      <c r="BP3082" s="1230"/>
      <c r="BQ3082" s="1230"/>
      <c r="BR3082" s="1230"/>
      <c r="BS3082" s="1230"/>
      <c r="BT3082" s="1230"/>
      <c r="BU3082" s="1230"/>
      <c r="BV3082" s="1230"/>
      <c r="BW3082" s="1230"/>
      <c r="BX3082" s="1230"/>
      <c r="BY3082" s="1230"/>
    </row>
    <row r="3083" spans="36:77" s="1227" customFormat="1" ht="12.75">
      <c r="AJ3083" s="1228"/>
      <c r="AK3083" s="1228"/>
      <c r="AL3083" s="1228"/>
      <c r="AM3083" s="1228"/>
      <c r="AN3083" s="1228"/>
      <c r="AO3083" s="1228"/>
      <c r="AP3083" s="1228"/>
      <c r="AQ3083" s="1228"/>
      <c r="AR3083" s="1229"/>
      <c r="AS3083" s="1229"/>
      <c r="AT3083" s="1229"/>
      <c r="AU3083" s="1229"/>
      <c r="AV3083" s="1229"/>
      <c r="AW3083" s="1229"/>
      <c r="AX3083" s="1229"/>
      <c r="AY3083" s="1229"/>
      <c r="AZ3083" s="1229"/>
      <c r="BA3083" s="1229"/>
      <c r="BB3083" s="1229"/>
      <c r="BC3083" s="1229"/>
      <c r="BD3083" s="1229"/>
      <c r="BE3083" s="1230"/>
      <c r="BF3083" s="1230"/>
      <c r="BG3083" s="1230"/>
      <c r="BH3083" s="1230"/>
      <c r="BI3083" s="1230"/>
      <c r="BJ3083" s="1230"/>
      <c r="BK3083" s="1230"/>
      <c r="BL3083" s="1230"/>
      <c r="BM3083" s="1230"/>
      <c r="BN3083" s="1230"/>
      <c r="BO3083" s="1230"/>
      <c r="BP3083" s="1230"/>
      <c r="BQ3083" s="1230"/>
      <c r="BR3083" s="1230"/>
      <c r="BS3083" s="1230"/>
      <c r="BT3083" s="1230"/>
      <c r="BU3083" s="1230"/>
      <c r="BV3083" s="1230"/>
      <c r="BW3083" s="1230"/>
      <c r="BX3083" s="1230"/>
      <c r="BY3083" s="1230"/>
    </row>
    <row r="3084" spans="36:77" s="1227" customFormat="1" ht="12.75">
      <c r="AJ3084" s="1228"/>
      <c r="AK3084" s="1228"/>
      <c r="AL3084" s="1228"/>
      <c r="AM3084" s="1228"/>
      <c r="AN3084" s="1228"/>
      <c r="AO3084" s="1228"/>
      <c r="AP3084" s="1228"/>
      <c r="AQ3084" s="1228"/>
      <c r="AR3084" s="1229"/>
      <c r="AS3084" s="1229"/>
      <c r="AT3084" s="1229"/>
      <c r="AU3084" s="1229"/>
      <c r="AV3084" s="1229"/>
      <c r="AW3084" s="1229"/>
      <c r="AX3084" s="1229"/>
      <c r="AY3084" s="1229"/>
      <c r="AZ3084" s="1229"/>
      <c r="BA3084" s="1229"/>
      <c r="BB3084" s="1229"/>
      <c r="BC3084" s="1229"/>
      <c r="BD3084" s="1229"/>
      <c r="BE3084" s="1230"/>
      <c r="BF3084" s="1230"/>
      <c r="BG3084" s="1230"/>
      <c r="BH3084" s="1230"/>
      <c r="BI3084" s="1230"/>
      <c r="BJ3084" s="1230"/>
      <c r="BK3084" s="1230"/>
      <c r="BL3084" s="1230"/>
      <c r="BM3084" s="1230"/>
      <c r="BN3084" s="1230"/>
      <c r="BO3084" s="1230"/>
      <c r="BP3084" s="1230"/>
      <c r="BQ3084" s="1230"/>
      <c r="BR3084" s="1230"/>
      <c r="BS3084" s="1230"/>
      <c r="BT3084" s="1230"/>
      <c r="BU3084" s="1230"/>
      <c r="BV3084" s="1230"/>
      <c r="BW3084" s="1230"/>
      <c r="BX3084" s="1230"/>
      <c r="BY3084" s="1230"/>
    </row>
    <row r="3085" spans="36:77" s="1227" customFormat="1" ht="12.75">
      <c r="AJ3085" s="1228"/>
      <c r="AK3085" s="1228"/>
      <c r="AL3085" s="1228"/>
      <c r="AM3085" s="1228"/>
      <c r="AN3085" s="1228"/>
      <c r="AO3085" s="1228"/>
      <c r="AP3085" s="1228"/>
      <c r="AQ3085" s="1228"/>
      <c r="AR3085" s="1229"/>
      <c r="AS3085" s="1229"/>
      <c r="AT3085" s="1229"/>
      <c r="AU3085" s="1229"/>
      <c r="AV3085" s="1229"/>
      <c r="AW3085" s="1229"/>
      <c r="AX3085" s="1229"/>
      <c r="AY3085" s="1229"/>
      <c r="AZ3085" s="1229"/>
      <c r="BA3085" s="1229"/>
      <c r="BB3085" s="1229"/>
      <c r="BC3085" s="1229"/>
      <c r="BD3085" s="1229"/>
      <c r="BE3085" s="1230"/>
      <c r="BF3085" s="1230"/>
      <c r="BG3085" s="1230"/>
      <c r="BH3085" s="1230"/>
      <c r="BI3085" s="1230"/>
      <c r="BJ3085" s="1230"/>
      <c r="BK3085" s="1230"/>
      <c r="BL3085" s="1230"/>
      <c r="BM3085" s="1230"/>
      <c r="BN3085" s="1230"/>
      <c r="BO3085" s="1230"/>
      <c r="BP3085" s="1230"/>
      <c r="BQ3085" s="1230"/>
      <c r="BR3085" s="1230"/>
      <c r="BS3085" s="1230"/>
      <c r="BT3085" s="1230"/>
      <c r="BU3085" s="1230"/>
      <c r="BV3085" s="1230"/>
      <c r="BW3085" s="1230"/>
      <c r="BX3085" s="1230"/>
      <c r="BY3085" s="1230"/>
    </row>
    <row r="3086" spans="36:77" s="1227" customFormat="1" ht="12.75">
      <c r="AJ3086" s="1228"/>
      <c r="AK3086" s="1228"/>
      <c r="AL3086" s="1228"/>
      <c r="AM3086" s="1228"/>
      <c r="AN3086" s="1228"/>
      <c r="AO3086" s="1228"/>
      <c r="AP3086" s="1228"/>
      <c r="AQ3086" s="1228"/>
      <c r="AR3086" s="1229"/>
      <c r="AS3086" s="1229"/>
      <c r="AT3086" s="1229"/>
      <c r="AU3086" s="1229"/>
      <c r="AV3086" s="1229"/>
      <c r="AW3086" s="1229"/>
      <c r="AX3086" s="1229"/>
      <c r="AY3086" s="1229"/>
      <c r="AZ3086" s="1229"/>
      <c r="BA3086" s="1229"/>
      <c r="BB3086" s="1229"/>
      <c r="BC3086" s="1229"/>
      <c r="BD3086" s="1229"/>
      <c r="BE3086" s="1230"/>
      <c r="BF3086" s="1230"/>
      <c r="BG3086" s="1230"/>
      <c r="BH3086" s="1230"/>
      <c r="BI3086" s="1230"/>
      <c r="BJ3086" s="1230"/>
      <c r="BK3086" s="1230"/>
      <c r="BL3086" s="1230"/>
      <c r="BM3086" s="1230"/>
      <c r="BN3086" s="1230"/>
      <c r="BO3086" s="1230"/>
      <c r="BP3086" s="1230"/>
      <c r="BQ3086" s="1230"/>
      <c r="BR3086" s="1230"/>
      <c r="BS3086" s="1230"/>
      <c r="BT3086" s="1230"/>
      <c r="BU3086" s="1230"/>
      <c r="BV3086" s="1230"/>
      <c r="BW3086" s="1230"/>
      <c r="BX3086" s="1230"/>
      <c r="BY3086" s="1230"/>
    </row>
    <row r="3087" spans="36:77" s="1227" customFormat="1" ht="12.75">
      <c r="AJ3087" s="1228"/>
      <c r="AK3087" s="1228"/>
      <c r="AL3087" s="1228"/>
      <c r="AM3087" s="1228"/>
      <c r="AN3087" s="1228"/>
      <c r="AO3087" s="1228"/>
      <c r="AP3087" s="1228"/>
      <c r="AQ3087" s="1228"/>
      <c r="AR3087" s="1229"/>
      <c r="AS3087" s="1229"/>
      <c r="AT3087" s="1229"/>
      <c r="AU3087" s="1229"/>
      <c r="AV3087" s="1229"/>
      <c r="AW3087" s="1229"/>
      <c r="AX3087" s="1229"/>
      <c r="AY3087" s="1229"/>
      <c r="AZ3087" s="1229"/>
      <c r="BA3087" s="1229"/>
      <c r="BB3087" s="1229"/>
      <c r="BC3087" s="1229"/>
      <c r="BD3087" s="1229"/>
      <c r="BE3087" s="1230"/>
      <c r="BF3087" s="1230"/>
      <c r="BG3087" s="1230"/>
      <c r="BH3087" s="1230"/>
      <c r="BI3087" s="1230"/>
      <c r="BJ3087" s="1230"/>
      <c r="BK3087" s="1230"/>
      <c r="BL3087" s="1230"/>
      <c r="BM3087" s="1230"/>
      <c r="BN3087" s="1230"/>
      <c r="BO3087" s="1230"/>
      <c r="BP3087" s="1230"/>
      <c r="BQ3087" s="1230"/>
      <c r="BR3087" s="1230"/>
      <c r="BS3087" s="1230"/>
      <c r="BT3087" s="1230"/>
      <c r="BU3087" s="1230"/>
      <c r="BV3087" s="1230"/>
      <c r="BW3087" s="1230"/>
      <c r="BX3087" s="1230"/>
      <c r="BY3087" s="1230"/>
    </row>
    <row r="3088" spans="36:77" s="1227" customFormat="1" ht="12.75">
      <c r="AJ3088" s="1228"/>
      <c r="AK3088" s="1228"/>
      <c r="AL3088" s="1228"/>
      <c r="AM3088" s="1228"/>
      <c r="AN3088" s="1228"/>
      <c r="AO3088" s="1228"/>
      <c r="AP3088" s="1228"/>
      <c r="AQ3088" s="1228"/>
      <c r="AR3088" s="1229"/>
      <c r="AS3088" s="1229"/>
      <c r="AT3088" s="1229"/>
      <c r="AU3088" s="1229"/>
      <c r="AV3088" s="1229"/>
      <c r="AW3088" s="1229"/>
      <c r="AX3088" s="1229"/>
      <c r="AY3088" s="1229"/>
      <c r="AZ3088" s="1229"/>
      <c r="BA3088" s="1229"/>
      <c r="BB3088" s="1229"/>
      <c r="BC3088" s="1229"/>
      <c r="BD3088" s="1229"/>
      <c r="BE3088" s="1230"/>
      <c r="BF3088" s="1230"/>
      <c r="BG3088" s="1230"/>
      <c r="BH3088" s="1230"/>
      <c r="BI3088" s="1230"/>
      <c r="BJ3088" s="1230"/>
      <c r="BK3088" s="1230"/>
      <c r="BL3088" s="1230"/>
      <c r="BM3088" s="1230"/>
      <c r="BN3088" s="1230"/>
      <c r="BO3088" s="1230"/>
      <c r="BP3088" s="1230"/>
      <c r="BQ3088" s="1230"/>
      <c r="BR3088" s="1230"/>
      <c r="BS3088" s="1230"/>
      <c r="BT3088" s="1230"/>
      <c r="BU3088" s="1230"/>
      <c r="BV3088" s="1230"/>
      <c r="BW3088" s="1230"/>
      <c r="BX3088" s="1230"/>
      <c r="BY3088" s="1230"/>
    </row>
    <row r="3089" spans="36:77" s="1227" customFormat="1" ht="12.75">
      <c r="AJ3089" s="1228"/>
      <c r="AK3089" s="1228"/>
      <c r="AL3089" s="1228"/>
      <c r="AM3089" s="1228"/>
      <c r="AN3089" s="1228"/>
      <c r="AO3089" s="1228"/>
      <c r="AP3089" s="1228"/>
      <c r="AQ3089" s="1228"/>
      <c r="AR3089" s="1229"/>
      <c r="AS3089" s="1229"/>
      <c r="AT3089" s="1229"/>
      <c r="AU3089" s="1229"/>
      <c r="AV3089" s="1229"/>
      <c r="AW3089" s="1229"/>
      <c r="AX3089" s="1229"/>
      <c r="AY3089" s="1229"/>
      <c r="AZ3089" s="1229"/>
      <c r="BA3089" s="1229"/>
      <c r="BB3089" s="1229"/>
      <c r="BC3089" s="1229"/>
      <c r="BD3089" s="1229"/>
      <c r="BE3089" s="1230"/>
      <c r="BF3089" s="1230"/>
      <c r="BG3089" s="1230"/>
      <c r="BH3089" s="1230"/>
      <c r="BI3089" s="1230"/>
      <c r="BJ3089" s="1230"/>
      <c r="BK3089" s="1230"/>
      <c r="BL3089" s="1230"/>
      <c r="BM3089" s="1230"/>
      <c r="BN3089" s="1230"/>
      <c r="BO3089" s="1230"/>
      <c r="BP3089" s="1230"/>
      <c r="BQ3089" s="1230"/>
      <c r="BR3089" s="1230"/>
      <c r="BS3089" s="1230"/>
      <c r="BT3089" s="1230"/>
      <c r="BU3089" s="1230"/>
      <c r="BV3089" s="1230"/>
      <c r="BW3089" s="1230"/>
      <c r="BX3089" s="1230"/>
      <c r="BY3089" s="1230"/>
    </row>
    <row r="3090" spans="36:77" s="1227" customFormat="1" ht="12.75">
      <c r="AJ3090" s="1228"/>
      <c r="AK3090" s="1228"/>
      <c r="AL3090" s="1228"/>
      <c r="AM3090" s="1228"/>
      <c r="AN3090" s="1228"/>
      <c r="AO3090" s="1228"/>
      <c r="AP3090" s="1228"/>
      <c r="AQ3090" s="1228"/>
      <c r="AR3090" s="1229"/>
      <c r="AS3090" s="1229"/>
      <c r="AT3090" s="1229"/>
      <c r="AU3090" s="1229"/>
      <c r="AV3090" s="1229"/>
      <c r="AW3090" s="1229"/>
      <c r="AX3090" s="1229"/>
      <c r="AY3090" s="1229"/>
      <c r="AZ3090" s="1229"/>
      <c r="BA3090" s="1229"/>
      <c r="BB3090" s="1229"/>
      <c r="BC3090" s="1229"/>
      <c r="BD3090" s="1229"/>
      <c r="BE3090" s="1230"/>
      <c r="BF3090" s="1230"/>
      <c r="BG3090" s="1230"/>
      <c r="BH3090" s="1230"/>
      <c r="BI3090" s="1230"/>
      <c r="BJ3090" s="1230"/>
      <c r="BK3090" s="1230"/>
      <c r="BL3090" s="1230"/>
      <c r="BM3090" s="1230"/>
      <c r="BN3090" s="1230"/>
      <c r="BO3090" s="1230"/>
      <c r="BP3090" s="1230"/>
      <c r="BQ3090" s="1230"/>
      <c r="BR3090" s="1230"/>
      <c r="BS3090" s="1230"/>
      <c r="BT3090" s="1230"/>
      <c r="BU3090" s="1230"/>
      <c r="BV3090" s="1230"/>
      <c r="BW3090" s="1230"/>
      <c r="BX3090" s="1230"/>
      <c r="BY3090" s="1230"/>
    </row>
    <row r="3091" spans="36:77" s="1227" customFormat="1" ht="12.75">
      <c r="AJ3091" s="1228"/>
      <c r="AK3091" s="1228"/>
      <c r="AL3091" s="1228"/>
      <c r="AM3091" s="1228"/>
      <c r="AN3091" s="1228"/>
      <c r="AO3091" s="1228"/>
      <c r="AP3091" s="1228"/>
      <c r="AQ3091" s="1228"/>
      <c r="AR3091" s="1229"/>
      <c r="AS3091" s="1229"/>
      <c r="AT3091" s="1229"/>
      <c r="AU3091" s="1229"/>
      <c r="AV3091" s="1229"/>
      <c r="AW3091" s="1229"/>
      <c r="AX3091" s="1229"/>
      <c r="AY3091" s="1229"/>
      <c r="AZ3091" s="1229"/>
      <c r="BA3091" s="1229"/>
      <c r="BB3091" s="1229"/>
      <c r="BC3091" s="1229"/>
      <c r="BD3091" s="1229"/>
      <c r="BE3091" s="1230"/>
      <c r="BF3091" s="1230"/>
      <c r="BG3091" s="1230"/>
      <c r="BH3091" s="1230"/>
      <c r="BI3091" s="1230"/>
      <c r="BJ3091" s="1230"/>
      <c r="BK3091" s="1230"/>
      <c r="BL3091" s="1230"/>
      <c r="BM3091" s="1230"/>
      <c r="BN3091" s="1230"/>
      <c r="BO3091" s="1230"/>
      <c r="BP3091" s="1230"/>
      <c r="BQ3091" s="1230"/>
      <c r="BR3091" s="1230"/>
      <c r="BS3091" s="1230"/>
      <c r="BT3091" s="1230"/>
      <c r="BU3091" s="1230"/>
      <c r="BV3091" s="1230"/>
      <c r="BW3091" s="1230"/>
      <c r="BX3091" s="1230"/>
      <c r="BY3091" s="1230"/>
    </row>
    <row r="3092" spans="36:77" s="1227" customFormat="1" ht="12.75">
      <c r="AJ3092" s="1228"/>
      <c r="AK3092" s="1228"/>
      <c r="AL3092" s="1228"/>
      <c r="AM3092" s="1228"/>
      <c r="AN3092" s="1228"/>
      <c r="AO3092" s="1228"/>
      <c r="AP3092" s="1228"/>
      <c r="AQ3092" s="1228"/>
      <c r="AR3092" s="1229"/>
      <c r="AS3092" s="1229"/>
      <c r="AT3092" s="1229"/>
      <c r="AU3092" s="1229"/>
      <c r="AV3092" s="1229"/>
      <c r="AW3092" s="1229"/>
      <c r="AX3092" s="1229"/>
      <c r="AY3092" s="1229"/>
      <c r="AZ3092" s="1229"/>
      <c r="BA3092" s="1229"/>
      <c r="BB3092" s="1229"/>
      <c r="BC3092" s="1229"/>
      <c r="BD3092" s="1229"/>
      <c r="BE3092" s="1230"/>
      <c r="BF3092" s="1230"/>
      <c r="BG3092" s="1230"/>
      <c r="BH3092" s="1230"/>
      <c r="BI3092" s="1230"/>
      <c r="BJ3092" s="1230"/>
      <c r="BK3092" s="1230"/>
      <c r="BL3092" s="1230"/>
      <c r="BM3092" s="1230"/>
      <c r="BN3092" s="1230"/>
      <c r="BO3092" s="1230"/>
      <c r="BP3092" s="1230"/>
      <c r="BQ3092" s="1230"/>
      <c r="BR3092" s="1230"/>
      <c r="BS3092" s="1230"/>
      <c r="BT3092" s="1230"/>
      <c r="BU3092" s="1230"/>
      <c r="BV3092" s="1230"/>
      <c r="BW3092" s="1230"/>
      <c r="BX3092" s="1230"/>
      <c r="BY3092" s="1230"/>
    </row>
    <row r="3093" spans="36:77" s="1227" customFormat="1" ht="12.75">
      <c r="AJ3093" s="1228"/>
      <c r="AK3093" s="1228"/>
      <c r="AL3093" s="1228"/>
      <c r="AM3093" s="1228"/>
      <c r="AN3093" s="1228"/>
      <c r="AO3093" s="1228"/>
      <c r="AP3093" s="1228"/>
      <c r="AQ3093" s="1228"/>
      <c r="AR3093" s="1229"/>
      <c r="AS3093" s="1229"/>
      <c r="AT3093" s="1229"/>
      <c r="AU3093" s="1229"/>
      <c r="AV3093" s="1229"/>
      <c r="AW3093" s="1229"/>
      <c r="AX3093" s="1229"/>
      <c r="AY3093" s="1229"/>
      <c r="AZ3093" s="1229"/>
      <c r="BA3093" s="1229"/>
      <c r="BB3093" s="1229"/>
      <c r="BC3093" s="1229"/>
      <c r="BD3093" s="1229"/>
      <c r="BE3093" s="1230"/>
      <c r="BF3093" s="1230"/>
      <c r="BG3093" s="1230"/>
      <c r="BH3093" s="1230"/>
      <c r="BI3093" s="1230"/>
      <c r="BJ3093" s="1230"/>
      <c r="BK3093" s="1230"/>
      <c r="BL3093" s="1230"/>
      <c r="BM3093" s="1230"/>
      <c r="BN3093" s="1230"/>
      <c r="BO3093" s="1230"/>
      <c r="BP3093" s="1230"/>
      <c r="BQ3093" s="1230"/>
      <c r="BR3093" s="1230"/>
      <c r="BS3093" s="1230"/>
      <c r="BT3093" s="1230"/>
      <c r="BU3093" s="1230"/>
      <c r="BV3093" s="1230"/>
      <c r="BW3093" s="1230"/>
      <c r="BX3093" s="1230"/>
      <c r="BY3093" s="1230"/>
    </row>
    <row r="3094" spans="36:77" s="1227" customFormat="1" ht="12.75">
      <c r="AJ3094" s="1228"/>
      <c r="AK3094" s="1228"/>
      <c r="AL3094" s="1228"/>
      <c r="AM3094" s="1228"/>
      <c r="AN3094" s="1228"/>
      <c r="AO3094" s="1228"/>
      <c r="AP3094" s="1228"/>
      <c r="AQ3094" s="1228"/>
      <c r="AR3094" s="1229"/>
      <c r="AS3094" s="1229"/>
      <c r="AT3094" s="1229"/>
      <c r="AU3094" s="1229"/>
      <c r="AV3094" s="1229"/>
      <c r="AW3094" s="1229"/>
      <c r="AX3094" s="1229"/>
      <c r="AY3094" s="1229"/>
      <c r="AZ3094" s="1229"/>
      <c r="BA3094" s="1229"/>
      <c r="BB3094" s="1229"/>
      <c r="BC3094" s="1229"/>
      <c r="BD3094" s="1229"/>
      <c r="BE3094" s="1230"/>
      <c r="BF3094" s="1230"/>
      <c r="BG3094" s="1230"/>
      <c r="BH3094" s="1230"/>
      <c r="BI3094" s="1230"/>
      <c r="BJ3094" s="1230"/>
      <c r="BK3094" s="1230"/>
      <c r="BL3094" s="1230"/>
      <c r="BM3094" s="1230"/>
      <c r="BN3094" s="1230"/>
      <c r="BO3094" s="1230"/>
      <c r="BP3094" s="1230"/>
      <c r="BQ3094" s="1230"/>
      <c r="BR3094" s="1230"/>
      <c r="BS3094" s="1230"/>
      <c r="BT3094" s="1230"/>
      <c r="BU3094" s="1230"/>
      <c r="BV3094" s="1230"/>
      <c r="BW3094" s="1230"/>
      <c r="BX3094" s="1230"/>
      <c r="BY3094" s="1230"/>
    </row>
    <row r="3095" spans="36:77" s="1227" customFormat="1" ht="12.75">
      <c r="AJ3095" s="1228"/>
      <c r="AK3095" s="1228"/>
      <c r="AL3095" s="1228"/>
      <c r="AM3095" s="1228"/>
      <c r="AN3095" s="1228"/>
      <c r="AO3095" s="1228"/>
      <c r="AP3095" s="1228"/>
      <c r="AQ3095" s="1228"/>
      <c r="AR3095" s="1229"/>
      <c r="AS3095" s="1229"/>
      <c r="AT3095" s="1229"/>
      <c r="AU3095" s="1229"/>
      <c r="AV3095" s="1229"/>
      <c r="AW3095" s="1229"/>
      <c r="AX3095" s="1229"/>
      <c r="AY3095" s="1229"/>
      <c r="AZ3095" s="1229"/>
      <c r="BA3095" s="1229"/>
      <c r="BB3095" s="1229"/>
      <c r="BC3095" s="1229"/>
      <c r="BD3095" s="1229"/>
      <c r="BE3095" s="1230"/>
      <c r="BF3095" s="1230"/>
      <c r="BG3095" s="1230"/>
      <c r="BH3095" s="1230"/>
      <c r="BI3095" s="1230"/>
      <c r="BJ3095" s="1230"/>
      <c r="BK3095" s="1230"/>
      <c r="BL3095" s="1230"/>
      <c r="BM3095" s="1230"/>
      <c r="BN3095" s="1230"/>
      <c r="BO3095" s="1230"/>
      <c r="BP3095" s="1230"/>
      <c r="BQ3095" s="1230"/>
      <c r="BR3095" s="1230"/>
      <c r="BS3095" s="1230"/>
      <c r="BT3095" s="1230"/>
      <c r="BU3095" s="1230"/>
      <c r="BV3095" s="1230"/>
      <c r="BW3095" s="1230"/>
      <c r="BX3095" s="1230"/>
      <c r="BY3095" s="1230"/>
    </row>
    <row r="3096" spans="36:77" s="1227" customFormat="1" ht="12.75">
      <c r="AJ3096" s="1228"/>
      <c r="AK3096" s="1228"/>
      <c r="AL3096" s="1228"/>
      <c r="AM3096" s="1228"/>
      <c r="AN3096" s="1228"/>
      <c r="AO3096" s="1228"/>
      <c r="AP3096" s="1228"/>
      <c r="AQ3096" s="1228"/>
      <c r="AR3096" s="1229"/>
      <c r="AS3096" s="1229"/>
      <c r="AT3096" s="1229"/>
      <c r="AU3096" s="1229"/>
      <c r="AV3096" s="1229"/>
      <c r="AW3096" s="1229"/>
      <c r="AX3096" s="1229"/>
      <c r="AY3096" s="1229"/>
      <c r="AZ3096" s="1229"/>
      <c r="BA3096" s="1229"/>
      <c r="BB3096" s="1229"/>
      <c r="BC3096" s="1229"/>
      <c r="BD3096" s="1229"/>
      <c r="BE3096" s="1230"/>
      <c r="BF3096" s="1230"/>
      <c r="BG3096" s="1230"/>
      <c r="BH3096" s="1230"/>
      <c r="BI3096" s="1230"/>
      <c r="BJ3096" s="1230"/>
      <c r="BK3096" s="1230"/>
      <c r="BL3096" s="1230"/>
      <c r="BM3096" s="1230"/>
      <c r="BN3096" s="1230"/>
      <c r="BO3096" s="1230"/>
      <c r="BP3096" s="1230"/>
      <c r="BQ3096" s="1230"/>
      <c r="BR3096" s="1230"/>
      <c r="BS3096" s="1230"/>
      <c r="BT3096" s="1230"/>
      <c r="BU3096" s="1230"/>
      <c r="BV3096" s="1230"/>
      <c r="BW3096" s="1230"/>
      <c r="BX3096" s="1230"/>
      <c r="BY3096" s="1230"/>
    </row>
    <row r="3097" spans="36:77" s="1227" customFormat="1" ht="12.75">
      <c r="AJ3097" s="1228"/>
      <c r="AK3097" s="1228"/>
      <c r="AL3097" s="1228"/>
      <c r="AM3097" s="1228"/>
      <c r="AN3097" s="1228"/>
      <c r="AO3097" s="1228"/>
      <c r="AP3097" s="1228"/>
      <c r="AQ3097" s="1228"/>
      <c r="AR3097" s="1229"/>
      <c r="AS3097" s="1229"/>
      <c r="AT3097" s="1229"/>
      <c r="AU3097" s="1229"/>
      <c r="AV3097" s="1229"/>
      <c r="AW3097" s="1229"/>
      <c r="AX3097" s="1229"/>
      <c r="AY3097" s="1229"/>
      <c r="AZ3097" s="1229"/>
      <c r="BA3097" s="1229"/>
      <c r="BB3097" s="1229"/>
      <c r="BC3097" s="1229"/>
      <c r="BD3097" s="1229"/>
      <c r="BE3097" s="1230"/>
      <c r="BF3097" s="1230"/>
      <c r="BG3097" s="1230"/>
      <c r="BH3097" s="1230"/>
      <c r="BI3097" s="1230"/>
      <c r="BJ3097" s="1230"/>
      <c r="BK3097" s="1230"/>
      <c r="BL3097" s="1230"/>
      <c r="BM3097" s="1230"/>
      <c r="BN3097" s="1230"/>
      <c r="BO3097" s="1230"/>
      <c r="BP3097" s="1230"/>
      <c r="BQ3097" s="1230"/>
      <c r="BR3097" s="1230"/>
      <c r="BS3097" s="1230"/>
      <c r="BT3097" s="1230"/>
      <c r="BU3097" s="1230"/>
      <c r="BV3097" s="1230"/>
      <c r="BW3097" s="1230"/>
      <c r="BX3097" s="1230"/>
      <c r="BY3097" s="1230"/>
    </row>
    <row r="3098" spans="36:77" s="1227" customFormat="1" ht="12.75">
      <c r="AJ3098" s="1228"/>
      <c r="AK3098" s="1228"/>
      <c r="AL3098" s="1228"/>
      <c r="AM3098" s="1228"/>
      <c r="AN3098" s="1228"/>
      <c r="AO3098" s="1228"/>
      <c r="AP3098" s="1228"/>
      <c r="AQ3098" s="1228"/>
      <c r="AR3098" s="1229"/>
      <c r="AS3098" s="1229"/>
      <c r="AT3098" s="1229"/>
      <c r="AU3098" s="1229"/>
      <c r="AV3098" s="1229"/>
      <c r="AW3098" s="1229"/>
      <c r="AX3098" s="1229"/>
      <c r="AY3098" s="1229"/>
      <c r="AZ3098" s="1229"/>
      <c r="BA3098" s="1229"/>
      <c r="BB3098" s="1229"/>
      <c r="BC3098" s="1229"/>
      <c r="BD3098" s="1229"/>
      <c r="BE3098" s="1230"/>
      <c r="BF3098" s="1230"/>
      <c r="BG3098" s="1230"/>
      <c r="BH3098" s="1230"/>
      <c r="BI3098" s="1230"/>
      <c r="BJ3098" s="1230"/>
      <c r="BK3098" s="1230"/>
      <c r="BL3098" s="1230"/>
      <c r="BM3098" s="1230"/>
      <c r="BN3098" s="1230"/>
      <c r="BO3098" s="1230"/>
      <c r="BP3098" s="1230"/>
      <c r="BQ3098" s="1230"/>
      <c r="BR3098" s="1230"/>
      <c r="BS3098" s="1230"/>
      <c r="BT3098" s="1230"/>
      <c r="BU3098" s="1230"/>
      <c r="BV3098" s="1230"/>
      <c r="BW3098" s="1230"/>
      <c r="BX3098" s="1230"/>
      <c r="BY3098" s="1230"/>
    </row>
    <row r="3099" spans="36:77" s="1227" customFormat="1" ht="12.75">
      <c r="AJ3099" s="1228"/>
      <c r="AK3099" s="1228"/>
      <c r="AL3099" s="1228"/>
      <c r="AM3099" s="1228"/>
      <c r="AN3099" s="1228"/>
      <c r="AO3099" s="1228"/>
      <c r="AP3099" s="1228"/>
      <c r="AQ3099" s="1228"/>
      <c r="AR3099" s="1229"/>
      <c r="AS3099" s="1229"/>
      <c r="AT3099" s="1229"/>
      <c r="AU3099" s="1229"/>
      <c r="AV3099" s="1229"/>
      <c r="AW3099" s="1229"/>
      <c r="AX3099" s="1229"/>
      <c r="AY3099" s="1229"/>
      <c r="AZ3099" s="1229"/>
      <c r="BA3099" s="1229"/>
      <c r="BB3099" s="1229"/>
      <c r="BC3099" s="1229"/>
      <c r="BD3099" s="1229"/>
      <c r="BE3099" s="1230"/>
      <c r="BF3099" s="1230"/>
      <c r="BG3099" s="1230"/>
      <c r="BH3099" s="1230"/>
      <c r="BI3099" s="1230"/>
      <c r="BJ3099" s="1230"/>
      <c r="BK3099" s="1230"/>
      <c r="BL3099" s="1230"/>
      <c r="BM3099" s="1230"/>
      <c r="BN3099" s="1230"/>
      <c r="BO3099" s="1230"/>
      <c r="BP3099" s="1230"/>
      <c r="BQ3099" s="1230"/>
      <c r="BR3099" s="1230"/>
      <c r="BS3099" s="1230"/>
      <c r="BT3099" s="1230"/>
      <c r="BU3099" s="1230"/>
      <c r="BV3099" s="1230"/>
      <c r="BW3099" s="1230"/>
      <c r="BX3099" s="1230"/>
      <c r="BY3099" s="1230"/>
    </row>
    <row r="3100" spans="36:77" s="1227" customFormat="1" ht="12.75">
      <c r="AJ3100" s="1228"/>
      <c r="AK3100" s="1228"/>
      <c r="AL3100" s="1228"/>
      <c r="AM3100" s="1228"/>
      <c r="AN3100" s="1228"/>
      <c r="AO3100" s="1228"/>
      <c r="AP3100" s="1228"/>
      <c r="AQ3100" s="1228"/>
      <c r="AR3100" s="1229"/>
      <c r="AS3100" s="1229"/>
      <c r="AT3100" s="1229"/>
      <c r="AU3100" s="1229"/>
      <c r="AV3100" s="1229"/>
      <c r="AW3100" s="1229"/>
      <c r="AX3100" s="1229"/>
      <c r="AY3100" s="1229"/>
      <c r="AZ3100" s="1229"/>
      <c r="BA3100" s="1229"/>
      <c r="BB3100" s="1229"/>
      <c r="BC3100" s="1229"/>
      <c r="BD3100" s="1229"/>
      <c r="BE3100" s="1230"/>
      <c r="BF3100" s="1230"/>
      <c r="BG3100" s="1230"/>
      <c r="BH3100" s="1230"/>
      <c r="BI3100" s="1230"/>
      <c r="BJ3100" s="1230"/>
      <c r="BK3100" s="1230"/>
      <c r="BL3100" s="1230"/>
      <c r="BM3100" s="1230"/>
      <c r="BN3100" s="1230"/>
      <c r="BO3100" s="1230"/>
      <c r="BP3100" s="1230"/>
      <c r="BQ3100" s="1230"/>
      <c r="BR3100" s="1230"/>
      <c r="BS3100" s="1230"/>
      <c r="BT3100" s="1230"/>
      <c r="BU3100" s="1230"/>
      <c r="BV3100" s="1230"/>
      <c r="BW3100" s="1230"/>
      <c r="BX3100" s="1230"/>
      <c r="BY3100" s="1230"/>
    </row>
    <row r="3101" spans="36:77" s="1227" customFormat="1" ht="12.75">
      <c r="AJ3101" s="1228"/>
      <c r="AK3101" s="1228"/>
      <c r="AL3101" s="1228"/>
      <c r="AM3101" s="1228"/>
      <c r="AN3101" s="1228"/>
      <c r="AO3101" s="1228"/>
      <c r="AP3101" s="1228"/>
      <c r="AQ3101" s="1228"/>
      <c r="AR3101" s="1229"/>
      <c r="AS3101" s="1229"/>
      <c r="AT3101" s="1229"/>
      <c r="AU3101" s="1229"/>
      <c r="AV3101" s="1229"/>
      <c r="AW3101" s="1229"/>
      <c r="AX3101" s="1229"/>
      <c r="AY3101" s="1229"/>
      <c r="AZ3101" s="1229"/>
      <c r="BA3101" s="1229"/>
      <c r="BB3101" s="1229"/>
      <c r="BC3101" s="1229"/>
      <c r="BD3101" s="1229"/>
      <c r="BE3101" s="1230"/>
      <c r="BF3101" s="1230"/>
      <c r="BG3101" s="1230"/>
      <c r="BH3101" s="1230"/>
      <c r="BI3101" s="1230"/>
      <c r="BJ3101" s="1230"/>
      <c r="BK3101" s="1230"/>
      <c r="BL3101" s="1230"/>
      <c r="BM3101" s="1230"/>
      <c r="BN3101" s="1230"/>
      <c r="BO3101" s="1230"/>
      <c r="BP3101" s="1230"/>
      <c r="BQ3101" s="1230"/>
      <c r="BR3101" s="1230"/>
      <c r="BS3101" s="1230"/>
      <c r="BT3101" s="1230"/>
      <c r="BU3101" s="1230"/>
      <c r="BV3101" s="1230"/>
      <c r="BW3101" s="1230"/>
      <c r="BX3101" s="1230"/>
      <c r="BY3101" s="1230"/>
    </row>
    <row r="3102" spans="36:77" s="1227" customFormat="1" ht="12.75">
      <c r="AJ3102" s="1228"/>
      <c r="AK3102" s="1228"/>
      <c r="AL3102" s="1228"/>
      <c r="AM3102" s="1228"/>
      <c r="AN3102" s="1228"/>
      <c r="AO3102" s="1228"/>
      <c r="AP3102" s="1228"/>
      <c r="AQ3102" s="1228"/>
      <c r="AR3102" s="1229"/>
      <c r="AS3102" s="1229"/>
      <c r="AT3102" s="1229"/>
      <c r="AU3102" s="1229"/>
      <c r="AV3102" s="1229"/>
      <c r="AW3102" s="1229"/>
      <c r="AX3102" s="1229"/>
      <c r="AY3102" s="1229"/>
      <c r="AZ3102" s="1229"/>
      <c r="BA3102" s="1229"/>
      <c r="BB3102" s="1229"/>
      <c r="BC3102" s="1229"/>
      <c r="BD3102" s="1229"/>
      <c r="BE3102" s="1230"/>
      <c r="BF3102" s="1230"/>
      <c r="BG3102" s="1230"/>
      <c r="BH3102" s="1230"/>
      <c r="BI3102" s="1230"/>
      <c r="BJ3102" s="1230"/>
      <c r="BK3102" s="1230"/>
      <c r="BL3102" s="1230"/>
      <c r="BM3102" s="1230"/>
      <c r="BN3102" s="1230"/>
      <c r="BO3102" s="1230"/>
      <c r="BP3102" s="1230"/>
      <c r="BQ3102" s="1230"/>
      <c r="BR3102" s="1230"/>
      <c r="BS3102" s="1230"/>
      <c r="BT3102" s="1230"/>
      <c r="BU3102" s="1230"/>
      <c r="BV3102" s="1230"/>
      <c r="BW3102" s="1230"/>
      <c r="BX3102" s="1230"/>
      <c r="BY3102" s="1230"/>
    </row>
    <row r="3103" spans="36:77" s="1227" customFormat="1" ht="12.75">
      <c r="AJ3103" s="1228"/>
      <c r="AK3103" s="1228"/>
      <c r="AL3103" s="1228"/>
      <c r="AM3103" s="1228"/>
      <c r="AN3103" s="1228"/>
      <c r="AO3103" s="1228"/>
      <c r="AP3103" s="1228"/>
      <c r="AQ3103" s="1228"/>
      <c r="AR3103" s="1229"/>
      <c r="AS3103" s="1229"/>
      <c r="AT3103" s="1229"/>
      <c r="AU3103" s="1229"/>
      <c r="AV3103" s="1229"/>
      <c r="AW3103" s="1229"/>
      <c r="AX3103" s="1229"/>
      <c r="AY3103" s="1229"/>
      <c r="AZ3103" s="1229"/>
      <c r="BA3103" s="1229"/>
      <c r="BB3103" s="1229"/>
      <c r="BC3103" s="1229"/>
      <c r="BD3103" s="1229"/>
      <c r="BE3103" s="1230"/>
      <c r="BF3103" s="1230"/>
      <c r="BG3103" s="1230"/>
      <c r="BH3103" s="1230"/>
      <c r="BI3103" s="1230"/>
      <c r="BJ3103" s="1230"/>
      <c r="BK3103" s="1230"/>
      <c r="BL3103" s="1230"/>
      <c r="BM3103" s="1230"/>
      <c r="BN3103" s="1230"/>
      <c r="BO3103" s="1230"/>
      <c r="BP3103" s="1230"/>
      <c r="BQ3103" s="1230"/>
      <c r="BR3103" s="1230"/>
      <c r="BS3103" s="1230"/>
      <c r="BT3103" s="1230"/>
      <c r="BU3103" s="1230"/>
      <c r="BV3103" s="1230"/>
      <c r="BW3103" s="1230"/>
      <c r="BX3103" s="1230"/>
      <c r="BY3103" s="1230"/>
    </row>
    <row r="3104" spans="36:77" s="1227" customFormat="1" ht="12.75">
      <c r="AJ3104" s="1228"/>
      <c r="AK3104" s="1228"/>
      <c r="AL3104" s="1228"/>
      <c r="AM3104" s="1228"/>
      <c r="AN3104" s="1228"/>
      <c r="AO3104" s="1228"/>
      <c r="AP3104" s="1228"/>
      <c r="AQ3104" s="1228"/>
      <c r="AR3104" s="1229"/>
      <c r="AS3104" s="1229"/>
      <c r="AT3104" s="1229"/>
      <c r="AU3104" s="1229"/>
      <c r="AV3104" s="1229"/>
      <c r="AW3104" s="1229"/>
      <c r="AX3104" s="1229"/>
      <c r="AY3104" s="1229"/>
      <c r="AZ3104" s="1229"/>
      <c r="BA3104" s="1229"/>
      <c r="BB3104" s="1229"/>
      <c r="BC3104" s="1229"/>
      <c r="BD3104" s="1229"/>
      <c r="BE3104" s="1230"/>
      <c r="BF3104" s="1230"/>
      <c r="BG3104" s="1230"/>
      <c r="BH3104" s="1230"/>
      <c r="BI3104" s="1230"/>
      <c r="BJ3104" s="1230"/>
      <c r="BK3104" s="1230"/>
      <c r="BL3104" s="1230"/>
      <c r="BM3104" s="1230"/>
      <c r="BN3104" s="1230"/>
      <c r="BO3104" s="1230"/>
      <c r="BP3104" s="1230"/>
      <c r="BQ3104" s="1230"/>
      <c r="BR3104" s="1230"/>
      <c r="BS3104" s="1230"/>
      <c r="BT3104" s="1230"/>
      <c r="BU3104" s="1230"/>
      <c r="BV3104" s="1230"/>
      <c r="BW3104" s="1230"/>
      <c r="BX3104" s="1230"/>
      <c r="BY3104" s="1230"/>
    </row>
    <row r="3105" spans="36:77" s="1227" customFormat="1" ht="12.75">
      <c r="AJ3105" s="1228"/>
      <c r="AK3105" s="1228"/>
      <c r="AL3105" s="1228"/>
      <c r="AM3105" s="1228"/>
      <c r="AN3105" s="1228"/>
      <c r="AO3105" s="1228"/>
      <c r="AP3105" s="1228"/>
      <c r="AQ3105" s="1228"/>
      <c r="AR3105" s="1229"/>
      <c r="AS3105" s="1229"/>
      <c r="AT3105" s="1229"/>
      <c r="AU3105" s="1229"/>
      <c r="AV3105" s="1229"/>
      <c r="AW3105" s="1229"/>
      <c r="AX3105" s="1229"/>
      <c r="AY3105" s="1229"/>
      <c r="AZ3105" s="1229"/>
      <c r="BA3105" s="1229"/>
      <c r="BB3105" s="1229"/>
      <c r="BC3105" s="1229"/>
      <c r="BD3105" s="1229"/>
      <c r="BE3105" s="1230"/>
      <c r="BF3105" s="1230"/>
      <c r="BG3105" s="1230"/>
      <c r="BH3105" s="1230"/>
      <c r="BI3105" s="1230"/>
      <c r="BJ3105" s="1230"/>
      <c r="BK3105" s="1230"/>
      <c r="BL3105" s="1230"/>
      <c r="BM3105" s="1230"/>
      <c r="BN3105" s="1230"/>
      <c r="BO3105" s="1230"/>
      <c r="BP3105" s="1230"/>
      <c r="BQ3105" s="1230"/>
      <c r="BR3105" s="1230"/>
      <c r="BS3105" s="1230"/>
      <c r="BT3105" s="1230"/>
      <c r="BU3105" s="1230"/>
      <c r="BV3105" s="1230"/>
      <c r="BW3105" s="1230"/>
      <c r="BX3105" s="1230"/>
      <c r="BY3105" s="1230"/>
    </row>
    <row r="3106" spans="36:77" s="1227" customFormat="1" ht="12.75">
      <c r="AJ3106" s="1228"/>
      <c r="AK3106" s="1228"/>
      <c r="AL3106" s="1228"/>
      <c r="AM3106" s="1228"/>
      <c r="AN3106" s="1228"/>
      <c r="AO3106" s="1228"/>
      <c r="AP3106" s="1228"/>
      <c r="AQ3106" s="1228"/>
      <c r="AR3106" s="1229"/>
      <c r="AS3106" s="1229"/>
      <c r="AT3106" s="1229"/>
      <c r="AU3106" s="1229"/>
      <c r="AV3106" s="1229"/>
      <c r="AW3106" s="1229"/>
      <c r="AX3106" s="1229"/>
      <c r="AY3106" s="1229"/>
      <c r="AZ3106" s="1229"/>
      <c r="BA3106" s="1229"/>
      <c r="BB3106" s="1229"/>
      <c r="BC3106" s="1229"/>
      <c r="BD3106" s="1229"/>
      <c r="BE3106" s="1230"/>
      <c r="BF3106" s="1230"/>
      <c r="BG3106" s="1230"/>
      <c r="BH3106" s="1230"/>
      <c r="BI3106" s="1230"/>
      <c r="BJ3106" s="1230"/>
      <c r="BK3106" s="1230"/>
      <c r="BL3106" s="1230"/>
      <c r="BM3106" s="1230"/>
      <c r="BN3106" s="1230"/>
      <c r="BO3106" s="1230"/>
      <c r="BP3106" s="1230"/>
      <c r="BQ3106" s="1230"/>
      <c r="BR3106" s="1230"/>
      <c r="BS3106" s="1230"/>
      <c r="BT3106" s="1230"/>
      <c r="BU3106" s="1230"/>
      <c r="BV3106" s="1230"/>
      <c r="BW3106" s="1230"/>
      <c r="BX3106" s="1230"/>
      <c r="BY3106" s="1230"/>
    </row>
    <row r="3107" spans="36:77" s="1227" customFormat="1" ht="12.75">
      <c r="AJ3107" s="1228"/>
      <c r="AK3107" s="1228"/>
      <c r="AL3107" s="1228"/>
      <c r="AM3107" s="1228"/>
      <c r="AN3107" s="1228"/>
      <c r="AO3107" s="1228"/>
      <c r="AP3107" s="1228"/>
      <c r="AQ3107" s="1228"/>
      <c r="AR3107" s="1229"/>
      <c r="AS3107" s="1229"/>
      <c r="AT3107" s="1229"/>
      <c r="AU3107" s="1229"/>
      <c r="AV3107" s="1229"/>
      <c r="AW3107" s="1229"/>
      <c r="AX3107" s="1229"/>
      <c r="AY3107" s="1229"/>
      <c r="AZ3107" s="1229"/>
      <c r="BA3107" s="1229"/>
      <c r="BB3107" s="1229"/>
      <c r="BC3107" s="1229"/>
      <c r="BD3107" s="1229"/>
      <c r="BE3107" s="1230"/>
      <c r="BF3107" s="1230"/>
      <c r="BG3107" s="1230"/>
      <c r="BH3107" s="1230"/>
      <c r="BI3107" s="1230"/>
      <c r="BJ3107" s="1230"/>
      <c r="BK3107" s="1230"/>
      <c r="BL3107" s="1230"/>
      <c r="BM3107" s="1230"/>
      <c r="BN3107" s="1230"/>
      <c r="BO3107" s="1230"/>
      <c r="BP3107" s="1230"/>
      <c r="BQ3107" s="1230"/>
      <c r="BR3107" s="1230"/>
      <c r="BS3107" s="1230"/>
      <c r="BT3107" s="1230"/>
      <c r="BU3107" s="1230"/>
      <c r="BV3107" s="1230"/>
      <c r="BW3107" s="1230"/>
      <c r="BX3107" s="1230"/>
      <c r="BY3107" s="1230"/>
    </row>
    <row r="3108" spans="36:77" s="1227" customFormat="1" ht="12.75">
      <c r="AJ3108" s="1228"/>
      <c r="AK3108" s="1228"/>
      <c r="AL3108" s="1228"/>
      <c r="AM3108" s="1228"/>
      <c r="AN3108" s="1228"/>
      <c r="AO3108" s="1228"/>
      <c r="AP3108" s="1228"/>
      <c r="AQ3108" s="1228"/>
      <c r="AR3108" s="1229"/>
      <c r="AS3108" s="1229"/>
      <c r="AT3108" s="1229"/>
      <c r="AU3108" s="1229"/>
      <c r="AV3108" s="1229"/>
      <c r="AW3108" s="1229"/>
      <c r="AX3108" s="1229"/>
      <c r="AY3108" s="1229"/>
      <c r="AZ3108" s="1229"/>
      <c r="BA3108" s="1229"/>
      <c r="BB3108" s="1229"/>
      <c r="BC3108" s="1229"/>
      <c r="BD3108" s="1229"/>
      <c r="BE3108" s="1230"/>
      <c r="BF3108" s="1230"/>
      <c r="BG3108" s="1230"/>
      <c r="BH3108" s="1230"/>
      <c r="BI3108" s="1230"/>
      <c r="BJ3108" s="1230"/>
      <c r="BK3108" s="1230"/>
      <c r="BL3108" s="1230"/>
      <c r="BM3108" s="1230"/>
      <c r="BN3108" s="1230"/>
      <c r="BO3108" s="1230"/>
      <c r="BP3108" s="1230"/>
      <c r="BQ3108" s="1230"/>
      <c r="BR3108" s="1230"/>
      <c r="BS3108" s="1230"/>
      <c r="BT3108" s="1230"/>
      <c r="BU3108" s="1230"/>
      <c r="BV3108" s="1230"/>
      <c r="BW3108" s="1230"/>
      <c r="BX3108" s="1230"/>
      <c r="BY3108" s="1230"/>
    </row>
    <row r="3109" spans="36:77" s="1227" customFormat="1" ht="12.75">
      <c r="AJ3109" s="1228"/>
      <c r="AK3109" s="1228"/>
      <c r="AL3109" s="1228"/>
      <c r="AM3109" s="1228"/>
      <c r="AN3109" s="1228"/>
      <c r="AO3109" s="1228"/>
      <c r="AP3109" s="1228"/>
      <c r="AQ3109" s="1228"/>
      <c r="AR3109" s="1229"/>
      <c r="AS3109" s="1229"/>
      <c r="AT3109" s="1229"/>
      <c r="AU3109" s="1229"/>
      <c r="AV3109" s="1229"/>
      <c r="AW3109" s="1229"/>
      <c r="AX3109" s="1229"/>
      <c r="AY3109" s="1229"/>
      <c r="AZ3109" s="1229"/>
      <c r="BA3109" s="1229"/>
      <c r="BB3109" s="1229"/>
      <c r="BC3109" s="1229"/>
      <c r="BD3109" s="1229"/>
      <c r="BE3109" s="1230"/>
      <c r="BF3109" s="1230"/>
      <c r="BG3109" s="1230"/>
      <c r="BH3109" s="1230"/>
      <c r="BI3109" s="1230"/>
      <c r="BJ3109" s="1230"/>
      <c r="BK3109" s="1230"/>
      <c r="BL3109" s="1230"/>
      <c r="BM3109" s="1230"/>
      <c r="BN3109" s="1230"/>
      <c r="BO3109" s="1230"/>
      <c r="BP3109" s="1230"/>
      <c r="BQ3109" s="1230"/>
      <c r="BR3109" s="1230"/>
      <c r="BS3109" s="1230"/>
      <c r="BT3109" s="1230"/>
      <c r="BU3109" s="1230"/>
      <c r="BV3109" s="1230"/>
      <c r="BW3109" s="1230"/>
      <c r="BX3109" s="1230"/>
      <c r="BY3109" s="1230"/>
    </row>
    <row r="3110" spans="36:77" s="1227" customFormat="1" ht="12.75">
      <c r="AJ3110" s="1228"/>
      <c r="AK3110" s="1228"/>
      <c r="AL3110" s="1228"/>
      <c r="AM3110" s="1228"/>
      <c r="AN3110" s="1228"/>
      <c r="AO3110" s="1228"/>
      <c r="AP3110" s="1228"/>
      <c r="AQ3110" s="1228"/>
      <c r="AR3110" s="1229"/>
      <c r="AS3110" s="1229"/>
      <c r="AT3110" s="1229"/>
      <c r="AU3110" s="1229"/>
      <c r="AV3110" s="1229"/>
      <c r="AW3110" s="1229"/>
      <c r="AX3110" s="1229"/>
      <c r="AY3110" s="1229"/>
      <c r="AZ3110" s="1229"/>
      <c r="BA3110" s="1229"/>
      <c r="BB3110" s="1229"/>
      <c r="BC3110" s="1229"/>
      <c r="BD3110" s="1229"/>
      <c r="BE3110" s="1230"/>
      <c r="BF3110" s="1230"/>
      <c r="BG3110" s="1230"/>
      <c r="BH3110" s="1230"/>
      <c r="BI3110" s="1230"/>
      <c r="BJ3110" s="1230"/>
      <c r="BK3110" s="1230"/>
      <c r="BL3110" s="1230"/>
      <c r="BM3110" s="1230"/>
      <c r="BN3110" s="1230"/>
      <c r="BO3110" s="1230"/>
      <c r="BP3110" s="1230"/>
      <c r="BQ3110" s="1230"/>
      <c r="BR3110" s="1230"/>
      <c r="BS3110" s="1230"/>
      <c r="BT3110" s="1230"/>
      <c r="BU3110" s="1230"/>
      <c r="BV3110" s="1230"/>
      <c r="BW3110" s="1230"/>
      <c r="BX3110" s="1230"/>
      <c r="BY3110" s="1230"/>
    </row>
    <row r="3111" spans="36:77" s="1227" customFormat="1" ht="12.75">
      <c r="AJ3111" s="1228"/>
      <c r="AK3111" s="1228"/>
      <c r="AL3111" s="1228"/>
      <c r="AM3111" s="1228"/>
      <c r="AN3111" s="1228"/>
      <c r="AO3111" s="1228"/>
      <c r="AP3111" s="1228"/>
      <c r="AQ3111" s="1228"/>
      <c r="AR3111" s="1229"/>
      <c r="AS3111" s="1229"/>
      <c r="AT3111" s="1229"/>
      <c r="AU3111" s="1229"/>
      <c r="AV3111" s="1229"/>
      <c r="AW3111" s="1229"/>
      <c r="AX3111" s="1229"/>
      <c r="AY3111" s="1229"/>
      <c r="AZ3111" s="1229"/>
      <c r="BA3111" s="1229"/>
      <c r="BB3111" s="1229"/>
      <c r="BC3111" s="1229"/>
      <c r="BD3111" s="1229"/>
      <c r="BE3111" s="1230"/>
      <c r="BF3111" s="1230"/>
      <c r="BG3111" s="1230"/>
      <c r="BH3111" s="1230"/>
      <c r="BI3111" s="1230"/>
      <c r="BJ3111" s="1230"/>
      <c r="BK3111" s="1230"/>
      <c r="BL3111" s="1230"/>
      <c r="BM3111" s="1230"/>
      <c r="BN3111" s="1230"/>
      <c r="BO3111" s="1230"/>
      <c r="BP3111" s="1230"/>
      <c r="BQ3111" s="1230"/>
      <c r="BR3111" s="1230"/>
      <c r="BS3111" s="1230"/>
      <c r="BT3111" s="1230"/>
      <c r="BU3111" s="1230"/>
      <c r="BV3111" s="1230"/>
      <c r="BW3111" s="1230"/>
      <c r="BX3111" s="1230"/>
      <c r="BY3111" s="1230"/>
    </row>
    <row r="3112" spans="36:77" s="1227" customFormat="1" ht="12.75">
      <c r="AJ3112" s="1228"/>
      <c r="AK3112" s="1228"/>
      <c r="AL3112" s="1228"/>
      <c r="AM3112" s="1228"/>
      <c r="AN3112" s="1228"/>
      <c r="AO3112" s="1228"/>
      <c r="AP3112" s="1228"/>
      <c r="AQ3112" s="1228"/>
      <c r="AR3112" s="1229"/>
      <c r="AS3112" s="1229"/>
      <c r="AT3112" s="1229"/>
      <c r="AU3112" s="1229"/>
      <c r="AV3112" s="1229"/>
      <c r="AW3112" s="1229"/>
      <c r="AX3112" s="1229"/>
      <c r="AY3112" s="1229"/>
      <c r="AZ3112" s="1229"/>
      <c r="BA3112" s="1229"/>
      <c r="BB3112" s="1229"/>
      <c r="BC3112" s="1229"/>
      <c r="BD3112" s="1229"/>
      <c r="BE3112" s="1230"/>
      <c r="BF3112" s="1230"/>
      <c r="BG3112" s="1230"/>
      <c r="BH3112" s="1230"/>
      <c r="BI3112" s="1230"/>
      <c r="BJ3112" s="1230"/>
      <c r="BK3112" s="1230"/>
      <c r="BL3112" s="1230"/>
      <c r="BM3112" s="1230"/>
      <c r="BN3112" s="1230"/>
      <c r="BO3112" s="1230"/>
      <c r="BP3112" s="1230"/>
      <c r="BQ3112" s="1230"/>
      <c r="BR3112" s="1230"/>
      <c r="BS3112" s="1230"/>
      <c r="BT3112" s="1230"/>
      <c r="BU3112" s="1230"/>
      <c r="BV3112" s="1230"/>
      <c r="BW3112" s="1230"/>
      <c r="BX3112" s="1230"/>
      <c r="BY3112" s="1230"/>
    </row>
    <row r="3113" spans="36:77" s="1227" customFormat="1" ht="12.75">
      <c r="AJ3113" s="1228"/>
      <c r="AK3113" s="1228"/>
      <c r="AL3113" s="1228"/>
      <c r="AM3113" s="1228"/>
      <c r="AN3113" s="1228"/>
      <c r="AO3113" s="1228"/>
      <c r="AP3113" s="1228"/>
      <c r="AQ3113" s="1228"/>
      <c r="AR3113" s="1229"/>
      <c r="AS3113" s="1229"/>
      <c r="AT3113" s="1229"/>
      <c r="AU3113" s="1229"/>
      <c r="AV3113" s="1229"/>
      <c r="AW3113" s="1229"/>
      <c r="AX3113" s="1229"/>
      <c r="AY3113" s="1229"/>
      <c r="AZ3113" s="1229"/>
      <c r="BA3113" s="1229"/>
      <c r="BB3113" s="1229"/>
      <c r="BC3113" s="1229"/>
      <c r="BD3113" s="1229"/>
      <c r="BE3113" s="1230"/>
      <c r="BF3113" s="1230"/>
      <c r="BG3113" s="1230"/>
      <c r="BH3113" s="1230"/>
      <c r="BI3113" s="1230"/>
      <c r="BJ3113" s="1230"/>
      <c r="BK3113" s="1230"/>
      <c r="BL3113" s="1230"/>
      <c r="BM3113" s="1230"/>
      <c r="BN3113" s="1230"/>
      <c r="BO3113" s="1230"/>
      <c r="BP3113" s="1230"/>
      <c r="BQ3113" s="1230"/>
      <c r="BR3113" s="1230"/>
      <c r="BS3113" s="1230"/>
      <c r="BT3113" s="1230"/>
      <c r="BU3113" s="1230"/>
      <c r="BV3113" s="1230"/>
      <c r="BW3113" s="1230"/>
      <c r="BX3113" s="1230"/>
      <c r="BY3113" s="1230"/>
    </row>
    <row r="3114" spans="36:77" s="1227" customFormat="1" ht="12.75">
      <c r="AJ3114" s="1228"/>
      <c r="AK3114" s="1228"/>
      <c r="AL3114" s="1228"/>
      <c r="AM3114" s="1228"/>
      <c r="AN3114" s="1228"/>
      <c r="AO3114" s="1228"/>
      <c r="AP3114" s="1228"/>
      <c r="AQ3114" s="1228"/>
      <c r="AR3114" s="1229"/>
      <c r="AS3114" s="1229"/>
      <c r="AT3114" s="1229"/>
      <c r="AU3114" s="1229"/>
      <c r="AV3114" s="1229"/>
      <c r="AW3114" s="1229"/>
      <c r="AX3114" s="1229"/>
      <c r="AY3114" s="1229"/>
      <c r="AZ3114" s="1229"/>
      <c r="BA3114" s="1229"/>
      <c r="BB3114" s="1229"/>
      <c r="BC3114" s="1229"/>
      <c r="BD3114" s="1229"/>
      <c r="BE3114" s="1230"/>
      <c r="BF3114" s="1230"/>
      <c r="BG3114" s="1230"/>
      <c r="BH3114" s="1230"/>
      <c r="BI3114" s="1230"/>
      <c r="BJ3114" s="1230"/>
      <c r="BK3114" s="1230"/>
      <c r="BL3114" s="1230"/>
      <c r="BM3114" s="1230"/>
      <c r="BN3114" s="1230"/>
      <c r="BO3114" s="1230"/>
      <c r="BP3114" s="1230"/>
      <c r="BQ3114" s="1230"/>
      <c r="BR3114" s="1230"/>
      <c r="BS3114" s="1230"/>
      <c r="BT3114" s="1230"/>
      <c r="BU3114" s="1230"/>
      <c r="BV3114" s="1230"/>
      <c r="BW3114" s="1230"/>
      <c r="BX3114" s="1230"/>
      <c r="BY3114" s="1230"/>
    </row>
    <row r="3115" spans="36:77" s="1227" customFormat="1" ht="12.75">
      <c r="AJ3115" s="1228"/>
      <c r="AK3115" s="1228"/>
      <c r="AL3115" s="1228"/>
      <c r="AM3115" s="1228"/>
      <c r="AN3115" s="1228"/>
      <c r="AO3115" s="1228"/>
      <c r="AP3115" s="1228"/>
      <c r="AQ3115" s="1228"/>
      <c r="AR3115" s="1229"/>
      <c r="AS3115" s="1229"/>
      <c r="AT3115" s="1229"/>
      <c r="AU3115" s="1229"/>
      <c r="AV3115" s="1229"/>
      <c r="AW3115" s="1229"/>
      <c r="AX3115" s="1229"/>
      <c r="AY3115" s="1229"/>
      <c r="AZ3115" s="1229"/>
      <c r="BA3115" s="1229"/>
      <c r="BB3115" s="1229"/>
      <c r="BC3115" s="1229"/>
      <c r="BD3115" s="1229"/>
      <c r="BE3115" s="1230"/>
      <c r="BF3115" s="1230"/>
      <c r="BG3115" s="1230"/>
      <c r="BH3115" s="1230"/>
      <c r="BI3115" s="1230"/>
      <c r="BJ3115" s="1230"/>
      <c r="BK3115" s="1230"/>
      <c r="BL3115" s="1230"/>
      <c r="BM3115" s="1230"/>
      <c r="BN3115" s="1230"/>
      <c r="BO3115" s="1230"/>
      <c r="BP3115" s="1230"/>
      <c r="BQ3115" s="1230"/>
      <c r="BR3115" s="1230"/>
      <c r="BS3115" s="1230"/>
      <c r="BT3115" s="1230"/>
      <c r="BU3115" s="1230"/>
      <c r="BV3115" s="1230"/>
      <c r="BW3115" s="1230"/>
      <c r="BX3115" s="1230"/>
      <c r="BY3115" s="1230"/>
    </row>
    <row r="3116" spans="36:77" s="1227" customFormat="1" ht="12.75">
      <c r="AJ3116" s="1228"/>
      <c r="AK3116" s="1228"/>
      <c r="AL3116" s="1228"/>
      <c r="AM3116" s="1228"/>
      <c r="AN3116" s="1228"/>
      <c r="AO3116" s="1228"/>
      <c r="AP3116" s="1228"/>
      <c r="AQ3116" s="1228"/>
      <c r="AR3116" s="1229"/>
      <c r="AS3116" s="1229"/>
      <c r="AT3116" s="1229"/>
      <c r="AU3116" s="1229"/>
      <c r="AV3116" s="1229"/>
      <c r="AW3116" s="1229"/>
      <c r="AX3116" s="1229"/>
      <c r="AY3116" s="1229"/>
      <c r="AZ3116" s="1229"/>
      <c r="BA3116" s="1229"/>
      <c r="BB3116" s="1229"/>
      <c r="BC3116" s="1229"/>
      <c r="BD3116" s="1229"/>
      <c r="BE3116" s="1230"/>
      <c r="BF3116" s="1230"/>
      <c r="BG3116" s="1230"/>
      <c r="BH3116" s="1230"/>
      <c r="BI3116" s="1230"/>
      <c r="BJ3116" s="1230"/>
      <c r="BK3116" s="1230"/>
      <c r="BL3116" s="1230"/>
      <c r="BM3116" s="1230"/>
      <c r="BN3116" s="1230"/>
      <c r="BO3116" s="1230"/>
      <c r="BP3116" s="1230"/>
      <c r="BQ3116" s="1230"/>
      <c r="BR3116" s="1230"/>
      <c r="BS3116" s="1230"/>
      <c r="BT3116" s="1230"/>
      <c r="BU3116" s="1230"/>
      <c r="BV3116" s="1230"/>
      <c r="BW3116" s="1230"/>
      <c r="BX3116" s="1230"/>
      <c r="BY3116" s="1230"/>
    </row>
    <row r="3117" spans="36:77" s="1227" customFormat="1" ht="12.75">
      <c r="AJ3117" s="1228"/>
      <c r="AK3117" s="1228"/>
      <c r="AL3117" s="1228"/>
      <c r="AM3117" s="1228"/>
      <c r="AN3117" s="1228"/>
      <c r="AO3117" s="1228"/>
      <c r="AP3117" s="1228"/>
      <c r="AQ3117" s="1228"/>
      <c r="AR3117" s="1229"/>
      <c r="AS3117" s="1229"/>
      <c r="AT3117" s="1229"/>
      <c r="AU3117" s="1229"/>
      <c r="AV3117" s="1229"/>
      <c r="AW3117" s="1229"/>
      <c r="AX3117" s="1229"/>
      <c r="AY3117" s="1229"/>
      <c r="AZ3117" s="1229"/>
      <c r="BA3117" s="1229"/>
      <c r="BB3117" s="1229"/>
      <c r="BC3117" s="1229"/>
      <c r="BD3117" s="1229"/>
      <c r="BE3117" s="1230"/>
      <c r="BF3117" s="1230"/>
      <c r="BG3117" s="1230"/>
      <c r="BH3117" s="1230"/>
      <c r="BI3117" s="1230"/>
      <c r="BJ3117" s="1230"/>
      <c r="BK3117" s="1230"/>
      <c r="BL3117" s="1230"/>
      <c r="BM3117" s="1230"/>
      <c r="BN3117" s="1230"/>
      <c r="BO3117" s="1230"/>
      <c r="BP3117" s="1230"/>
      <c r="BQ3117" s="1230"/>
      <c r="BR3117" s="1230"/>
      <c r="BS3117" s="1230"/>
      <c r="BT3117" s="1230"/>
      <c r="BU3117" s="1230"/>
      <c r="BV3117" s="1230"/>
      <c r="BW3117" s="1230"/>
      <c r="BX3117" s="1230"/>
      <c r="BY3117" s="1230"/>
    </row>
    <row r="3118" spans="36:77" s="1227" customFormat="1" ht="12.75">
      <c r="AJ3118" s="1228"/>
      <c r="AK3118" s="1228"/>
      <c r="AL3118" s="1228"/>
      <c r="AM3118" s="1228"/>
      <c r="AN3118" s="1228"/>
      <c r="AO3118" s="1228"/>
      <c r="AP3118" s="1228"/>
      <c r="AQ3118" s="1228"/>
      <c r="AR3118" s="1229"/>
      <c r="AS3118" s="1229"/>
      <c r="AT3118" s="1229"/>
      <c r="AU3118" s="1229"/>
      <c r="AV3118" s="1229"/>
      <c r="AW3118" s="1229"/>
      <c r="AX3118" s="1229"/>
      <c r="AY3118" s="1229"/>
      <c r="AZ3118" s="1229"/>
      <c r="BA3118" s="1229"/>
      <c r="BB3118" s="1229"/>
      <c r="BC3118" s="1229"/>
      <c r="BD3118" s="1229"/>
      <c r="BE3118" s="1230"/>
      <c r="BF3118" s="1230"/>
      <c r="BG3118" s="1230"/>
      <c r="BH3118" s="1230"/>
      <c r="BI3118" s="1230"/>
      <c r="BJ3118" s="1230"/>
      <c r="BK3118" s="1230"/>
      <c r="BL3118" s="1230"/>
      <c r="BM3118" s="1230"/>
      <c r="BN3118" s="1230"/>
      <c r="BO3118" s="1230"/>
      <c r="BP3118" s="1230"/>
      <c r="BQ3118" s="1230"/>
      <c r="BR3118" s="1230"/>
      <c r="BS3118" s="1230"/>
      <c r="BT3118" s="1230"/>
      <c r="BU3118" s="1230"/>
      <c r="BV3118" s="1230"/>
      <c r="BW3118" s="1230"/>
      <c r="BX3118" s="1230"/>
      <c r="BY3118" s="1230"/>
    </row>
    <row r="3119" spans="36:77" s="1227" customFormat="1" ht="12.75">
      <c r="AJ3119" s="1228"/>
      <c r="AK3119" s="1228"/>
      <c r="AL3119" s="1228"/>
      <c r="AM3119" s="1228"/>
      <c r="AN3119" s="1228"/>
      <c r="AO3119" s="1228"/>
      <c r="AP3119" s="1228"/>
      <c r="AQ3119" s="1228"/>
      <c r="AR3119" s="1229"/>
      <c r="AS3119" s="1229"/>
      <c r="AT3119" s="1229"/>
      <c r="AU3119" s="1229"/>
      <c r="AV3119" s="1229"/>
      <c r="AW3119" s="1229"/>
      <c r="AX3119" s="1229"/>
      <c r="AY3119" s="1229"/>
      <c r="AZ3119" s="1229"/>
      <c r="BA3119" s="1229"/>
      <c r="BB3119" s="1229"/>
      <c r="BC3119" s="1229"/>
      <c r="BD3119" s="1229"/>
      <c r="BE3119" s="1230"/>
      <c r="BF3119" s="1230"/>
      <c r="BG3119" s="1230"/>
      <c r="BH3119" s="1230"/>
      <c r="BI3119" s="1230"/>
      <c r="BJ3119" s="1230"/>
      <c r="BK3119" s="1230"/>
      <c r="BL3119" s="1230"/>
      <c r="BM3119" s="1230"/>
      <c r="BN3119" s="1230"/>
      <c r="BO3119" s="1230"/>
      <c r="BP3119" s="1230"/>
      <c r="BQ3119" s="1230"/>
      <c r="BR3119" s="1230"/>
      <c r="BS3119" s="1230"/>
      <c r="BT3119" s="1230"/>
      <c r="BU3119" s="1230"/>
      <c r="BV3119" s="1230"/>
      <c r="BW3119" s="1230"/>
      <c r="BX3119" s="1230"/>
      <c r="BY3119" s="1230"/>
    </row>
    <row r="3120" spans="36:77" s="1227" customFormat="1" ht="12.75">
      <c r="AJ3120" s="1228"/>
      <c r="AK3120" s="1228"/>
      <c r="AL3120" s="1228"/>
      <c r="AM3120" s="1228"/>
      <c r="AN3120" s="1228"/>
      <c r="AO3120" s="1228"/>
      <c r="AP3120" s="1228"/>
      <c r="AQ3120" s="1228"/>
      <c r="AR3120" s="1229"/>
      <c r="AS3120" s="1229"/>
      <c r="AT3120" s="1229"/>
      <c r="AU3120" s="1229"/>
      <c r="AV3120" s="1229"/>
      <c r="AW3120" s="1229"/>
      <c r="AX3120" s="1229"/>
      <c r="AY3120" s="1229"/>
      <c r="AZ3120" s="1229"/>
      <c r="BA3120" s="1229"/>
      <c r="BB3120" s="1229"/>
      <c r="BC3120" s="1229"/>
      <c r="BD3120" s="1229"/>
      <c r="BE3120" s="1230"/>
      <c r="BF3120" s="1230"/>
      <c r="BG3120" s="1230"/>
      <c r="BH3120" s="1230"/>
      <c r="BI3120" s="1230"/>
      <c r="BJ3120" s="1230"/>
      <c r="BK3120" s="1230"/>
      <c r="BL3120" s="1230"/>
      <c r="BM3120" s="1230"/>
      <c r="BN3120" s="1230"/>
      <c r="BO3120" s="1230"/>
      <c r="BP3120" s="1230"/>
      <c r="BQ3120" s="1230"/>
      <c r="BR3120" s="1230"/>
      <c r="BS3120" s="1230"/>
      <c r="BT3120" s="1230"/>
      <c r="BU3120" s="1230"/>
      <c r="BV3120" s="1230"/>
      <c r="BW3120" s="1230"/>
      <c r="BX3120" s="1230"/>
      <c r="BY3120" s="1230"/>
    </row>
    <row r="3121" spans="36:77" s="1227" customFormat="1" ht="12.75">
      <c r="AJ3121" s="1228"/>
      <c r="AK3121" s="1228"/>
      <c r="AL3121" s="1228"/>
      <c r="AM3121" s="1228"/>
      <c r="AN3121" s="1228"/>
      <c r="AO3121" s="1228"/>
      <c r="AP3121" s="1228"/>
      <c r="AQ3121" s="1228"/>
      <c r="AR3121" s="1229"/>
      <c r="AS3121" s="1229"/>
      <c r="AT3121" s="1229"/>
      <c r="AU3121" s="1229"/>
      <c r="AV3121" s="1229"/>
      <c r="AW3121" s="1229"/>
      <c r="AX3121" s="1229"/>
      <c r="AY3121" s="1229"/>
      <c r="AZ3121" s="1229"/>
      <c r="BA3121" s="1229"/>
      <c r="BB3121" s="1229"/>
      <c r="BC3121" s="1229"/>
      <c r="BD3121" s="1229"/>
      <c r="BE3121" s="1230"/>
      <c r="BF3121" s="1230"/>
      <c r="BG3121" s="1230"/>
      <c r="BH3121" s="1230"/>
      <c r="BI3121" s="1230"/>
      <c r="BJ3121" s="1230"/>
      <c r="BK3121" s="1230"/>
      <c r="BL3121" s="1230"/>
      <c r="BM3121" s="1230"/>
      <c r="BN3121" s="1230"/>
      <c r="BO3121" s="1230"/>
      <c r="BP3121" s="1230"/>
      <c r="BQ3121" s="1230"/>
      <c r="BR3121" s="1230"/>
      <c r="BS3121" s="1230"/>
      <c r="BT3121" s="1230"/>
      <c r="BU3121" s="1230"/>
      <c r="BV3121" s="1230"/>
      <c r="BW3121" s="1230"/>
      <c r="BX3121" s="1230"/>
      <c r="BY3121" s="1230"/>
    </row>
    <row r="3122" spans="36:77" s="1227" customFormat="1" ht="12.75">
      <c r="AJ3122" s="1228"/>
      <c r="AK3122" s="1228"/>
      <c r="AL3122" s="1228"/>
      <c r="AM3122" s="1228"/>
      <c r="AN3122" s="1228"/>
      <c r="AO3122" s="1228"/>
      <c r="AP3122" s="1228"/>
      <c r="AQ3122" s="1228"/>
      <c r="AR3122" s="1229"/>
      <c r="AS3122" s="1229"/>
      <c r="AT3122" s="1229"/>
      <c r="AU3122" s="1229"/>
      <c r="AV3122" s="1229"/>
      <c r="AW3122" s="1229"/>
      <c r="AX3122" s="1229"/>
      <c r="AY3122" s="1229"/>
      <c r="AZ3122" s="1229"/>
      <c r="BA3122" s="1229"/>
      <c r="BB3122" s="1229"/>
      <c r="BC3122" s="1229"/>
      <c r="BD3122" s="1229"/>
      <c r="BE3122" s="1230"/>
      <c r="BF3122" s="1230"/>
      <c r="BG3122" s="1230"/>
      <c r="BH3122" s="1230"/>
      <c r="BI3122" s="1230"/>
      <c r="BJ3122" s="1230"/>
      <c r="BK3122" s="1230"/>
      <c r="BL3122" s="1230"/>
      <c r="BM3122" s="1230"/>
      <c r="BN3122" s="1230"/>
      <c r="BO3122" s="1230"/>
      <c r="BP3122" s="1230"/>
      <c r="BQ3122" s="1230"/>
      <c r="BR3122" s="1230"/>
      <c r="BS3122" s="1230"/>
      <c r="BT3122" s="1230"/>
      <c r="BU3122" s="1230"/>
      <c r="BV3122" s="1230"/>
      <c r="BW3122" s="1230"/>
      <c r="BX3122" s="1230"/>
      <c r="BY3122" s="1230"/>
    </row>
    <row r="3123" spans="36:77" s="1227" customFormat="1" ht="12.75">
      <c r="AJ3123" s="1228"/>
      <c r="AK3123" s="1228"/>
      <c r="AL3123" s="1228"/>
      <c r="AM3123" s="1228"/>
      <c r="AN3123" s="1228"/>
      <c r="AO3123" s="1228"/>
      <c r="AP3123" s="1228"/>
      <c r="AQ3123" s="1228"/>
      <c r="AR3123" s="1229"/>
      <c r="AS3123" s="1229"/>
      <c r="AT3123" s="1229"/>
      <c r="AU3123" s="1229"/>
      <c r="AV3123" s="1229"/>
      <c r="AW3123" s="1229"/>
      <c r="AX3123" s="1229"/>
      <c r="AY3123" s="1229"/>
      <c r="AZ3123" s="1229"/>
      <c r="BA3123" s="1229"/>
      <c r="BB3123" s="1229"/>
      <c r="BC3123" s="1229"/>
      <c r="BD3123" s="1229"/>
      <c r="BE3123" s="1230"/>
      <c r="BF3123" s="1230"/>
      <c r="BG3123" s="1230"/>
      <c r="BH3123" s="1230"/>
      <c r="BI3123" s="1230"/>
      <c r="BJ3123" s="1230"/>
      <c r="BK3123" s="1230"/>
      <c r="BL3123" s="1230"/>
      <c r="BM3123" s="1230"/>
      <c r="BN3123" s="1230"/>
      <c r="BO3123" s="1230"/>
      <c r="BP3123" s="1230"/>
      <c r="BQ3123" s="1230"/>
      <c r="BR3123" s="1230"/>
      <c r="BS3123" s="1230"/>
      <c r="BT3123" s="1230"/>
      <c r="BU3123" s="1230"/>
      <c r="BV3123" s="1230"/>
      <c r="BW3123" s="1230"/>
      <c r="BX3123" s="1230"/>
      <c r="BY3123" s="1230"/>
    </row>
    <row r="3124" spans="36:77" s="1227" customFormat="1" ht="12.75">
      <c r="AJ3124" s="1228"/>
      <c r="AK3124" s="1228"/>
      <c r="AL3124" s="1228"/>
      <c r="AM3124" s="1228"/>
      <c r="AN3124" s="1228"/>
      <c r="AO3124" s="1228"/>
      <c r="AP3124" s="1228"/>
      <c r="AQ3124" s="1228"/>
      <c r="AR3124" s="1229"/>
      <c r="AS3124" s="1229"/>
      <c r="AT3124" s="1229"/>
      <c r="AU3124" s="1229"/>
      <c r="AV3124" s="1229"/>
      <c r="AW3124" s="1229"/>
      <c r="AX3124" s="1229"/>
      <c r="AY3124" s="1229"/>
      <c r="AZ3124" s="1229"/>
      <c r="BA3124" s="1229"/>
      <c r="BB3124" s="1229"/>
      <c r="BC3124" s="1229"/>
      <c r="BD3124" s="1229"/>
      <c r="BE3124" s="1230"/>
      <c r="BF3124" s="1230"/>
      <c r="BG3124" s="1230"/>
      <c r="BH3124" s="1230"/>
      <c r="BI3124" s="1230"/>
      <c r="BJ3124" s="1230"/>
      <c r="BK3124" s="1230"/>
      <c r="BL3124" s="1230"/>
      <c r="BM3124" s="1230"/>
      <c r="BN3124" s="1230"/>
      <c r="BO3124" s="1230"/>
      <c r="BP3124" s="1230"/>
      <c r="BQ3124" s="1230"/>
      <c r="BR3124" s="1230"/>
      <c r="BS3124" s="1230"/>
      <c r="BT3124" s="1230"/>
      <c r="BU3124" s="1230"/>
      <c r="BV3124" s="1230"/>
      <c r="BW3124" s="1230"/>
      <c r="BX3124" s="1230"/>
      <c r="BY3124" s="1230"/>
    </row>
    <row r="3125" spans="36:77" s="1227" customFormat="1" ht="12.75">
      <c r="AJ3125" s="1228"/>
      <c r="AK3125" s="1228"/>
      <c r="AL3125" s="1228"/>
      <c r="AM3125" s="1228"/>
      <c r="AN3125" s="1228"/>
      <c r="AO3125" s="1228"/>
      <c r="AP3125" s="1228"/>
      <c r="AQ3125" s="1228"/>
      <c r="AR3125" s="1229"/>
      <c r="AS3125" s="1229"/>
      <c r="AT3125" s="1229"/>
      <c r="AU3125" s="1229"/>
      <c r="AV3125" s="1229"/>
      <c r="AW3125" s="1229"/>
      <c r="AX3125" s="1229"/>
      <c r="AY3125" s="1229"/>
      <c r="AZ3125" s="1229"/>
      <c r="BA3125" s="1229"/>
      <c r="BB3125" s="1229"/>
      <c r="BC3125" s="1229"/>
      <c r="BD3125" s="1229"/>
      <c r="BE3125" s="1230"/>
      <c r="BF3125" s="1230"/>
      <c r="BG3125" s="1230"/>
      <c r="BH3125" s="1230"/>
      <c r="BI3125" s="1230"/>
      <c r="BJ3125" s="1230"/>
      <c r="BK3125" s="1230"/>
      <c r="BL3125" s="1230"/>
      <c r="BM3125" s="1230"/>
      <c r="BN3125" s="1230"/>
      <c r="BO3125" s="1230"/>
      <c r="BP3125" s="1230"/>
      <c r="BQ3125" s="1230"/>
      <c r="BR3125" s="1230"/>
      <c r="BS3125" s="1230"/>
      <c r="BT3125" s="1230"/>
      <c r="BU3125" s="1230"/>
      <c r="BV3125" s="1230"/>
      <c r="BW3125" s="1230"/>
      <c r="BX3125" s="1230"/>
      <c r="BY3125" s="1230"/>
    </row>
    <row r="3126" spans="36:77" s="1227" customFormat="1" ht="12.75">
      <c r="AJ3126" s="1228"/>
      <c r="AK3126" s="1228"/>
      <c r="AL3126" s="1228"/>
      <c r="AM3126" s="1228"/>
      <c r="AN3126" s="1228"/>
      <c r="AO3126" s="1228"/>
      <c r="AP3126" s="1228"/>
      <c r="AQ3126" s="1228"/>
      <c r="AR3126" s="1229"/>
      <c r="AS3126" s="1229"/>
      <c r="AT3126" s="1229"/>
      <c r="AU3126" s="1229"/>
      <c r="AV3126" s="1229"/>
      <c r="AW3126" s="1229"/>
      <c r="AX3126" s="1229"/>
      <c r="AY3126" s="1229"/>
      <c r="AZ3126" s="1229"/>
      <c r="BA3126" s="1229"/>
      <c r="BB3126" s="1229"/>
      <c r="BC3126" s="1229"/>
      <c r="BD3126" s="1229"/>
      <c r="BE3126" s="1230"/>
      <c r="BF3126" s="1230"/>
      <c r="BG3126" s="1230"/>
      <c r="BH3126" s="1230"/>
      <c r="BI3126" s="1230"/>
      <c r="BJ3126" s="1230"/>
      <c r="BK3126" s="1230"/>
      <c r="BL3126" s="1230"/>
      <c r="BM3126" s="1230"/>
      <c r="BN3126" s="1230"/>
      <c r="BO3126" s="1230"/>
      <c r="BP3126" s="1230"/>
      <c r="BQ3126" s="1230"/>
      <c r="BR3126" s="1230"/>
      <c r="BS3126" s="1230"/>
      <c r="BT3126" s="1230"/>
      <c r="BU3126" s="1230"/>
      <c r="BV3126" s="1230"/>
      <c r="BW3126" s="1230"/>
      <c r="BX3126" s="1230"/>
      <c r="BY3126" s="1230"/>
    </row>
    <row r="3127" spans="36:77" s="1227" customFormat="1" ht="12.75">
      <c r="AJ3127" s="1228"/>
      <c r="AK3127" s="1228"/>
      <c r="AL3127" s="1228"/>
      <c r="AM3127" s="1228"/>
      <c r="AN3127" s="1228"/>
      <c r="AO3127" s="1228"/>
      <c r="AP3127" s="1228"/>
      <c r="AQ3127" s="1228"/>
      <c r="AR3127" s="1229"/>
      <c r="AS3127" s="1229"/>
      <c r="AT3127" s="1229"/>
      <c r="AU3127" s="1229"/>
      <c r="AV3127" s="1229"/>
      <c r="AW3127" s="1229"/>
      <c r="AX3127" s="1229"/>
      <c r="AY3127" s="1229"/>
      <c r="AZ3127" s="1229"/>
      <c r="BA3127" s="1229"/>
      <c r="BB3127" s="1229"/>
      <c r="BC3127" s="1229"/>
      <c r="BD3127" s="1229"/>
      <c r="BE3127" s="1230"/>
      <c r="BF3127" s="1230"/>
      <c r="BG3127" s="1230"/>
      <c r="BH3127" s="1230"/>
      <c r="BI3127" s="1230"/>
      <c r="BJ3127" s="1230"/>
      <c r="BK3127" s="1230"/>
      <c r="BL3127" s="1230"/>
      <c r="BM3127" s="1230"/>
      <c r="BN3127" s="1230"/>
      <c r="BO3127" s="1230"/>
      <c r="BP3127" s="1230"/>
      <c r="BQ3127" s="1230"/>
      <c r="BR3127" s="1230"/>
      <c r="BS3127" s="1230"/>
      <c r="BT3127" s="1230"/>
      <c r="BU3127" s="1230"/>
      <c r="BV3127" s="1230"/>
      <c r="BW3127" s="1230"/>
      <c r="BX3127" s="1230"/>
      <c r="BY3127" s="1230"/>
    </row>
    <row r="3128" spans="36:77" s="1227" customFormat="1" ht="12.75">
      <c r="AJ3128" s="1228"/>
      <c r="AK3128" s="1228"/>
      <c r="AL3128" s="1228"/>
      <c r="AM3128" s="1228"/>
      <c r="AN3128" s="1228"/>
      <c r="AO3128" s="1228"/>
      <c r="AP3128" s="1228"/>
      <c r="AQ3128" s="1228"/>
      <c r="AR3128" s="1229"/>
      <c r="AS3128" s="1229"/>
      <c r="AT3128" s="1229"/>
      <c r="AU3128" s="1229"/>
      <c r="AV3128" s="1229"/>
      <c r="AW3128" s="1229"/>
      <c r="AX3128" s="1229"/>
      <c r="AY3128" s="1229"/>
      <c r="AZ3128" s="1229"/>
      <c r="BA3128" s="1229"/>
      <c r="BB3128" s="1229"/>
      <c r="BC3128" s="1229"/>
      <c r="BD3128" s="1229"/>
      <c r="BE3128" s="1230"/>
      <c r="BF3128" s="1230"/>
      <c r="BG3128" s="1230"/>
      <c r="BH3128" s="1230"/>
      <c r="BI3128" s="1230"/>
      <c r="BJ3128" s="1230"/>
      <c r="BK3128" s="1230"/>
      <c r="BL3128" s="1230"/>
      <c r="BM3128" s="1230"/>
      <c r="BN3128" s="1230"/>
      <c r="BO3128" s="1230"/>
      <c r="BP3128" s="1230"/>
      <c r="BQ3128" s="1230"/>
      <c r="BR3128" s="1230"/>
      <c r="BS3128" s="1230"/>
      <c r="BT3128" s="1230"/>
      <c r="BU3128" s="1230"/>
      <c r="BV3128" s="1230"/>
      <c r="BW3128" s="1230"/>
      <c r="BX3128" s="1230"/>
      <c r="BY3128" s="1230"/>
    </row>
    <row r="3129" spans="36:77" s="1227" customFormat="1" ht="12.75">
      <c r="AJ3129" s="1228"/>
      <c r="AK3129" s="1228"/>
      <c r="AL3129" s="1228"/>
      <c r="AM3129" s="1228"/>
      <c r="AN3129" s="1228"/>
      <c r="AO3129" s="1228"/>
      <c r="AP3129" s="1228"/>
      <c r="AQ3129" s="1228"/>
      <c r="AR3129" s="1229"/>
      <c r="AS3129" s="1229"/>
      <c r="AT3129" s="1229"/>
      <c r="AU3129" s="1229"/>
      <c r="AV3129" s="1229"/>
      <c r="AW3129" s="1229"/>
      <c r="AX3129" s="1229"/>
      <c r="AY3129" s="1229"/>
      <c r="AZ3129" s="1229"/>
      <c r="BA3129" s="1229"/>
      <c r="BB3129" s="1229"/>
      <c r="BC3129" s="1229"/>
      <c r="BD3129" s="1229"/>
      <c r="BE3129" s="1230"/>
      <c r="BF3129" s="1230"/>
      <c r="BG3129" s="1230"/>
      <c r="BH3129" s="1230"/>
      <c r="BI3129" s="1230"/>
      <c r="BJ3129" s="1230"/>
      <c r="BK3129" s="1230"/>
      <c r="BL3129" s="1230"/>
      <c r="BM3129" s="1230"/>
      <c r="BN3129" s="1230"/>
      <c r="BO3129" s="1230"/>
      <c r="BP3129" s="1230"/>
      <c r="BQ3129" s="1230"/>
      <c r="BR3129" s="1230"/>
      <c r="BS3129" s="1230"/>
      <c r="BT3129" s="1230"/>
      <c r="BU3129" s="1230"/>
      <c r="BV3129" s="1230"/>
      <c r="BW3129" s="1230"/>
      <c r="BX3129" s="1230"/>
      <c r="BY3129" s="1230"/>
    </row>
    <row r="3130" spans="36:77" s="1227" customFormat="1" ht="12.75">
      <c r="AJ3130" s="1228"/>
      <c r="AK3130" s="1228"/>
      <c r="AL3130" s="1228"/>
      <c r="AM3130" s="1228"/>
      <c r="AN3130" s="1228"/>
      <c r="AO3130" s="1228"/>
      <c r="AP3130" s="1228"/>
      <c r="AQ3130" s="1228"/>
      <c r="AR3130" s="1229"/>
      <c r="AS3130" s="1229"/>
      <c r="AT3130" s="1229"/>
      <c r="AU3130" s="1229"/>
      <c r="AV3130" s="1229"/>
      <c r="AW3130" s="1229"/>
      <c r="AX3130" s="1229"/>
      <c r="AY3130" s="1229"/>
      <c r="AZ3130" s="1229"/>
      <c r="BA3130" s="1229"/>
      <c r="BB3130" s="1229"/>
      <c r="BC3130" s="1229"/>
      <c r="BD3130" s="1229"/>
      <c r="BE3130" s="1230"/>
      <c r="BF3130" s="1230"/>
      <c r="BG3130" s="1230"/>
      <c r="BH3130" s="1230"/>
      <c r="BI3130" s="1230"/>
      <c r="BJ3130" s="1230"/>
      <c r="BK3130" s="1230"/>
      <c r="BL3130" s="1230"/>
      <c r="BM3130" s="1230"/>
      <c r="BN3130" s="1230"/>
      <c r="BO3130" s="1230"/>
      <c r="BP3130" s="1230"/>
      <c r="BQ3130" s="1230"/>
      <c r="BR3130" s="1230"/>
      <c r="BS3130" s="1230"/>
      <c r="BT3130" s="1230"/>
      <c r="BU3130" s="1230"/>
      <c r="BV3130" s="1230"/>
      <c r="BW3130" s="1230"/>
      <c r="BX3130" s="1230"/>
      <c r="BY3130" s="1230"/>
    </row>
    <row r="3131" spans="36:77" s="1227" customFormat="1" ht="12.75">
      <c r="AJ3131" s="1228"/>
      <c r="AK3131" s="1228"/>
      <c r="AL3131" s="1228"/>
      <c r="AM3131" s="1228"/>
      <c r="AN3131" s="1228"/>
      <c r="AO3131" s="1228"/>
      <c r="AP3131" s="1228"/>
      <c r="AQ3131" s="1228"/>
      <c r="AR3131" s="1229"/>
      <c r="AS3131" s="1229"/>
      <c r="AT3131" s="1229"/>
      <c r="AU3131" s="1229"/>
      <c r="AV3131" s="1229"/>
      <c r="AW3131" s="1229"/>
      <c r="AX3131" s="1229"/>
      <c r="AY3131" s="1229"/>
      <c r="AZ3131" s="1229"/>
      <c r="BA3131" s="1229"/>
      <c r="BB3131" s="1229"/>
      <c r="BC3131" s="1229"/>
      <c r="BD3131" s="1229"/>
      <c r="BE3131" s="1230"/>
      <c r="BF3131" s="1230"/>
      <c r="BG3131" s="1230"/>
      <c r="BH3131" s="1230"/>
      <c r="BI3131" s="1230"/>
      <c r="BJ3131" s="1230"/>
      <c r="BK3131" s="1230"/>
      <c r="BL3131" s="1230"/>
      <c r="BM3131" s="1230"/>
      <c r="BN3131" s="1230"/>
      <c r="BO3131" s="1230"/>
      <c r="BP3131" s="1230"/>
      <c r="BQ3131" s="1230"/>
      <c r="BR3131" s="1230"/>
      <c r="BS3131" s="1230"/>
      <c r="BT3131" s="1230"/>
      <c r="BU3131" s="1230"/>
      <c r="BV3131" s="1230"/>
      <c r="BW3131" s="1230"/>
      <c r="BX3131" s="1230"/>
      <c r="BY3131" s="1230"/>
    </row>
    <row r="3132" spans="36:77" s="1227" customFormat="1" ht="12.75">
      <c r="AJ3132" s="1228"/>
      <c r="AK3132" s="1228"/>
      <c r="AL3132" s="1228"/>
      <c r="AM3132" s="1228"/>
      <c r="AN3132" s="1228"/>
      <c r="AO3132" s="1228"/>
      <c r="AP3132" s="1228"/>
      <c r="AQ3132" s="1228"/>
      <c r="AR3132" s="1229"/>
      <c r="AS3132" s="1229"/>
      <c r="AT3132" s="1229"/>
      <c r="AU3132" s="1229"/>
      <c r="AV3132" s="1229"/>
      <c r="AW3132" s="1229"/>
      <c r="AX3132" s="1229"/>
      <c r="AY3132" s="1229"/>
      <c r="AZ3132" s="1229"/>
      <c r="BA3132" s="1229"/>
      <c r="BB3132" s="1229"/>
      <c r="BC3132" s="1229"/>
      <c r="BD3132" s="1229"/>
      <c r="BE3132" s="1230"/>
      <c r="BF3132" s="1230"/>
      <c r="BG3132" s="1230"/>
      <c r="BH3132" s="1230"/>
      <c r="BI3132" s="1230"/>
      <c r="BJ3132" s="1230"/>
      <c r="BK3132" s="1230"/>
      <c r="BL3132" s="1230"/>
      <c r="BM3132" s="1230"/>
      <c r="BN3132" s="1230"/>
      <c r="BO3132" s="1230"/>
      <c r="BP3132" s="1230"/>
      <c r="BQ3132" s="1230"/>
      <c r="BR3132" s="1230"/>
      <c r="BS3132" s="1230"/>
      <c r="BT3132" s="1230"/>
      <c r="BU3132" s="1230"/>
      <c r="BV3132" s="1230"/>
      <c r="BW3132" s="1230"/>
      <c r="BX3132" s="1230"/>
      <c r="BY3132" s="1230"/>
    </row>
    <row r="3133" spans="36:77" s="1227" customFormat="1" ht="12.75">
      <c r="AJ3133" s="1228"/>
      <c r="AK3133" s="1228"/>
      <c r="AL3133" s="1228"/>
      <c r="AM3133" s="1228"/>
      <c r="AN3133" s="1228"/>
      <c r="AO3133" s="1228"/>
      <c r="AP3133" s="1228"/>
      <c r="AQ3133" s="1228"/>
      <c r="AR3133" s="1229"/>
      <c r="AS3133" s="1229"/>
      <c r="AT3133" s="1229"/>
      <c r="AU3133" s="1229"/>
      <c r="AV3133" s="1229"/>
      <c r="AW3133" s="1229"/>
      <c r="AX3133" s="1229"/>
      <c r="AY3133" s="1229"/>
      <c r="AZ3133" s="1229"/>
      <c r="BA3133" s="1229"/>
      <c r="BB3133" s="1229"/>
      <c r="BC3133" s="1229"/>
      <c r="BD3133" s="1229"/>
      <c r="BE3133" s="1230"/>
      <c r="BF3133" s="1230"/>
      <c r="BG3133" s="1230"/>
      <c r="BH3133" s="1230"/>
      <c r="BI3133" s="1230"/>
      <c r="BJ3133" s="1230"/>
      <c r="BK3133" s="1230"/>
      <c r="BL3133" s="1230"/>
      <c r="BM3133" s="1230"/>
      <c r="BN3133" s="1230"/>
      <c r="BO3133" s="1230"/>
      <c r="BP3133" s="1230"/>
      <c r="BQ3133" s="1230"/>
      <c r="BR3133" s="1230"/>
      <c r="BS3133" s="1230"/>
      <c r="BT3133" s="1230"/>
      <c r="BU3133" s="1230"/>
      <c r="BV3133" s="1230"/>
      <c r="BW3133" s="1230"/>
      <c r="BX3133" s="1230"/>
      <c r="BY3133" s="1230"/>
    </row>
    <row r="3134" spans="36:77" s="1227" customFormat="1" ht="12.75">
      <c r="AJ3134" s="1228"/>
      <c r="AK3134" s="1228"/>
      <c r="AL3134" s="1228"/>
      <c r="AM3134" s="1228"/>
      <c r="AN3134" s="1228"/>
      <c r="AO3134" s="1228"/>
      <c r="AP3134" s="1228"/>
      <c r="AQ3134" s="1228"/>
      <c r="AR3134" s="1229"/>
      <c r="AS3134" s="1229"/>
      <c r="AT3134" s="1229"/>
      <c r="AU3134" s="1229"/>
      <c r="AV3134" s="1229"/>
      <c r="AW3134" s="1229"/>
      <c r="AX3134" s="1229"/>
      <c r="AY3134" s="1229"/>
      <c r="AZ3134" s="1229"/>
      <c r="BA3134" s="1229"/>
      <c r="BB3134" s="1229"/>
      <c r="BC3134" s="1229"/>
      <c r="BD3134" s="1229"/>
      <c r="BE3134" s="1230"/>
      <c r="BF3134" s="1230"/>
      <c r="BG3134" s="1230"/>
      <c r="BH3134" s="1230"/>
      <c r="BI3134" s="1230"/>
      <c r="BJ3134" s="1230"/>
      <c r="BK3134" s="1230"/>
      <c r="BL3134" s="1230"/>
      <c r="BM3134" s="1230"/>
      <c r="BN3134" s="1230"/>
      <c r="BO3134" s="1230"/>
      <c r="BP3134" s="1230"/>
      <c r="BQ3134" s="1230"/>
      <c r="BR3134" s="1230"/>
      <c r="BS3134" s="1230"/>
      <c r="BT3134" s="1230"/>
      <c r="BU3134" s="1230"/>
      <c r="BV3134" s="1230"/>
      <c r="BW3134" s="1230"/>
      <c r="BX3134" s="1230"/>
      <c r="BY3134" s="1230"/>
    </row>
    <row r="3135" spans="36:77" s="1227" customFormat="1" ht="12.75">
      <c r="AJ3135" s="1228"/>
      <c r="AK3135" s="1228"/>
      <c r="AL3135" s="1228"/>
      <c r="AM3135" s="1228"/>
      <c r="AN3135" s="1228"/>
      <c r="AO3135" s="1228"/>
      <c r="AP3135" s="1228"/>
      <c r="AQ3135" s="1228"/>
      <c r="AR3135" s="1229"/>
      <c r="AS3135" s="1229"/>
      <c r="AT3135" s="1229"/>
      <c r="AU3135" s="1229"/>
      <c r="AV3135" s="1229"/>
      <c r="AW3135" s="1229"/>
      <c r="AX3135" s="1229"/>
      <c r="AY3135" s="1229"/>
      <c r="AZ3135" s="1229"/>
      <c r="BA3135" s="1229"/>
      <c r="BB3135" s="1229"/>
      <c r="BC3135" s="1229"/>
      <c r="BD3135" s="1229"/>
      <c r="BE3135" s="1230"/>
      <c r="BF3135" s="1230"/>
      <c r="BG3135" s="1230"/>
      <c r="BH3135" s="1230"/>
      <c r="BI3135" s="1230"/>
      <c r="BJ3135" s="1230"/>
      <c r="BK3135" s="1230"/>
      <c r="BL3135" s="1230"/>
      <c r="BM3135" s="1230"/>
      <c r="BN3135" s="1230"/>
      <c r="BO3135" s="1230"/>
      <c r="BP3135" s="1230"/>
      <c r="BQ3135" s="1230"/>
      <c r="BR3135" s="1230"/>
      <c r="BS3135" s="1230"/>
      <c r="BT3135" s="1230"/>
      <c r="BU3135" s="1230"/>
      <c r="BV3135" s="1230"/>
      <c r="BW3135" s="1230"/>
      <c r="BX3135" s="1230"/>
      <c r="BY3135" s="1230"/>
    </row>
    <row r="3136" spans="36:77" s="1227" customFormat="1" ht="12.75">
      <c r="AJ3136" s="1228"/>
      <c r="AK3136" s="1228"/>
      <c r="AL3136" s="1228"/>
      <c r="AM3136" s="1228"/>
      <c r="AN3136" s="1228"/>
      <c r="AO3136" s="1228"/>
      <c r="AP3136" s="1228"/>
      <c r="AQ3136" s="1228"/>
      <c r="AR3136" s="1229"/>
      <c r="AS3136" s="1229"/>
      <c r="AT3136" s="1229"/>
      <c r="AU3136" s="1229"/>
      <c r="AV3136" s="1229"/>
      <c r="AW3136" s="1229"/>
      <c r="AX3136" s="1229"/>
      <c r="AY3136" s="1229"/>
      <c r="AZ3136" s="1229"/>
      <c r="BA3136" s="1229"/>
      <c r="BB3136" s="1229"/>
      <c r="BC3136" s="1229"/>
      <c r="BD3136" s="1229"/>
      <c r="BE3136" s="1230"/>
      <c r="BF3136" s="1230"/>
      <c r="BG3136" s="1230"/>
      <c r="BH3136" s="1230"/>
      <c r="BI3136" s="1230"/>
      <c r="BJ3136" s="1230"/>
      <c r="BK3136" s="1230"/>
      <c r="BL3136" s="1230"/>
      <c r="BM3136" s="1230"/>
      <c r="BN3136" s="1230"/>
      <c r="BO3136" s="1230"/>
      <c r="BP3136" s="1230"/>
      <c r="BQ3136" s="1230"/>
      <c r="BR3136" s="1230"/>
      <c r="BS3136" s="1230"/>
      <c r="BT3136" s="1230"/>
      <c r="BU3136" s="1230"/>
      <c r="BV3136" s="1230"/>
      <c r="BW3136" s="1230"/>
      <c r="BX3136" s="1230"/>
      <c r="BY3136" s="1230"/>
    </row>
    <row r="3137" spans="36:77" s="1227" customFormat="1" ht="12.75">
      <c r="AJ3137" s="1228"/>
      <c r="AK3137" s="1228"/>
      <c r="AL3137" s="1228"/>
      <c r="AM3137" s="1228"/>
      <c r="AN3137" s="1228"/>
      <c r="AO3137" s="1228"/>
      <c r="AP3137" s="1228"/>
      <c r="AQ3137" s="1228"/>
      <c r="AR3137" s="1229"/>
      <c r="AS3137" s="1229"/>
      <c r="AT3137" s="1229"/>
      <c r="AU3137" s="1229"/>
      <c r="AV3137" s="1229"/>
      <c r="AW3137" s="1229"/>
      <c r="AX3137" s="1229"/>
      <c r="AY3137" s="1229"/>
      <c r="AZ3137" s="1229"/>
      <c r="BA3137" s="1229"/>
      <c r="BB3137" s="1229"/>
      <c r="BC3137" s="1229"/>
      <c r="BD3137" s="1229"/>
      <c r="BE3137" s="1230"/>
      <c r="BF3137" s="1230"/>
      <c r="BG3137" s="1230"/>
      <c r="BH3137" s="1230"/>
      <c r="BI3137" s="1230"/>
      <c r="BJ3137" s="1230"/>
      <c r="BK3137" s="1230"/>
      <c r="BL3137" s="1230"/>
      <c r="BM3137" s="1230"/>
      <c r="BN3137" s="1230"/>
      <c r="BO3137" s="1230"/>
      <c r="BP3137" s="1230"/>
      <c r="BQ3137" s="1230"/>
      <c r="BR3137" s="1230"/>
      <c r="BS3137" s="1230"/>
      <c r="BT3137" s="1230"/>
      <c r="BU3137" s="1230"/>
      <c r="BV3137" s="1230"/>
      <c r="BW3137" s="1230"/>
      <c r="BX3137" s="1230"/>
      <c r="BY3137" s="1230"/>
    </row>
    <row r="3138" spans="36:77" s="1227" customFormat="1" ht="12.75">
      <c r="AJ3138" s="1228"/>
      <c r="AK3138" s="1228"/>
      <c r="AL3138" s="1228"/>
      <c r="AM3138" s="1228"/>
      <c r="AN3138" s="1228"/>
      <c r="AO3138" s="1228"/>
      <c r="AP3138" s="1228"/>
      <c r="AQ3138" s="1228"/>
      <c r="AR3138" s="1229"/>
      <c r="AS3138" s="1229"/>
      <c r="AT3138" s="1229"/>
      <c r="AU3138" s="1229"/>
      <c r="AV3138" s="1229"/>
      <c r="AW3138" s="1229"/>
      <c r="AX3138" s="1229"/>
      <c r="AY3138" s="1229"/>
      <c r="AZ3138" s="1229"/>
      <c r="BA3138" s="1229"/>
      <c r="BB3138" s="1229"/>
      <c r="BC3138" s="1229"/>
      <c r="BD3138" s="1229"/>
      <c r="BE3138" s="1230"/>
      <c r="BF3138" s="1230"/>
      <c r="BG3138" s="1230"/>
      <c r="BH3138" s="1230"/>
      <c r="BI3138" s="1230"/>
      <c r="BJ3138" s="1230"/>
      <c r="BK3138" s="1230"/>
      <c r="BL3138" s="1230"/>
      <c r="BM3138" s="1230"/>
      <c r="BN3138" s="1230"/>
      <c r="BO3138" s="1230"/>
      <c r="BP3138" s="1230"/>
      <c r="BQ3138" s="1230"/>
      <c r="BR3138" s="1230"/>
      <c r="BS3138" s="1230"/>
      <c r="BT3138" s="1230"/>
      <c r="BU3138" s="1230"/>
      <c r="BV3138" s="1230"/>
      <c r="BW3138" s="1230"/>
      <c r="BX3138" s="1230"/>
      <c r="BY3138" s="1230"/>
    </row>
    <row r="3139" spans="36:77" s="1227" customFormat="1" ht="12.75">
      <c r="AJ3139" s="1228"/>
      <c r="AK3139" s="1228"/>
      <c r="AL3139" s="1228"/>
      <c r="AM3139" s="1228"/>
      <c r="AN3139" s="1228"/>
      <c r="AO3139" s="1228"/>
      <c r="AP3139" s="1228"/>
      <c r="AQ3139" s="1228"/>
      <c r="AR3139" s="1229"/>
      <c r="AS3139" s="1229"/>
      <c r="AT3139" s="1229"/>
      <c r="AU3139" s="1229"/>
      <c r="AV3139" s="1229"/>
      <c r="AW3139" s="1229"/>
      <c r="AX3139" s="1229"/>
      <c r="AY3139" s="1229"/>
      <c r="AZ3139" s="1229"/>
      <c r="BA3139" s="1229"/>
      <c r="BB3139" s="1229"/>
      <c r="BC3139" s="1229"/>
      <c r="BD3139" s="1229"/>
      <c r="BE3139" s="1230"/>
      <c r="BF3139" s="1230"/>
      <c r="BG3139" s="1230"/>
      <c r="BH3139" s="1230"/>
      <c r="BI3139" s="1230"/>
      <c r="BJ3139" s="1230"/>
      <c r="BK3139" s="1230"/>
      <c r="BL3139" s="1230"/>
      <c r="BM3139" s="1230"/>
      <c r="BN3139" s="1230"/>
      <c r="BO3139" s="1230"/>
      <c r="BP3139" s="1230"/>
      <c r="BQ3139" s="1230"/>
      <c r="BR3139" s="1230"/>
      <c r="BS3139" s="1230"/>
      <c r="BT3139" s="1230"/>
      <c r="BU3139" s="1230"/>
      <c r="BV3139" s="1230"/>
      <c r="BW3139" s="1230"/>
      <c r="BX3139" s="1230"/>
      <c r="BY3139" s="1230"/>
    </row>
    <row r="3140" spans="36:77" s="1227" customFormat="1" ht="12.75">
      <c r="AJ3140" s="1228"/>
      <c r="AK3140" s="1228"/>
      <c r="AL3140" s="1228"/>
      <c r="AM3140" s="1228"/>
      <c r="AN3140" s="1228"/>
      <c r="AO3140" s="1228"/>
      <c r="AP3140" s="1228"/>
      <c r="AQ3140" s="1228"/>
      <c r="AR3140" s="1229"/>
      <c r="AS3140" s="1229"/>
      <c r="AT3140" s="1229"/>
      <c r="AU3140" s="1229"/>
      <c r="AV3140" s="1229"/>
      <c r="AW3140" s="1229"/>
      <c r="AX3140" s="1229"/>
      <c r="AY3140" s="1229"/>
      <c r="AZ3140" s="1229"/>
      <c r="BA3140" s="1229"/>
      <c r="BB3140" s="1229"/>
      <c r="BC3140" s="1229"/>
      <c r="BD3140" s="1229"/>
      <c r="BE3140" s="1230"/>
      <c r="BF3140" s="1230"/>
      <c r="BG3140" s="1230"/>
      <c r="BH3140" s="1230"/>
      <c r="BI3140" s="1230"/>
      <c r="BJ3140" s="1230"/>
      <c r="BK3140" s="1230"/>
      <c r="BL3140" s="1230"/>
      <c r="BM3140" s="1230"/>
      <c r="BN3140" s="1230"/>
      <c r="BO3140" s="1230"/>
      <c r="BP3140" s="1230"/>
      <c r="BQ3140" s="1230"/>
      <c r="BR3140" s="1230"/>
      <c r="BS3140" s="1230"/>
      <c r="BT3140" s="1230"/>
      <c r="BU3140" s="1230"/>
      <c r="BV3140" s="1230"/>
      <c r="BW3140" s="1230"/>
      <c r="BX3140" s="1230"/>
      <c r="BY3140" s="1230"/>
    </row>
    <row r="3141" spans="36:77" s="1227" customFormat="1" ht="12.75">
      <c r="AJ3141" s="1228"/>
      <c r="AK3141" s="1228"/>
      <c r="AL3141" s="1228"/>
      <c r="AM3141" s="1228"/>
      <c r="AN3141" s="1228"/>
      <c r="AO3141" s="1228"/>
      <c r="AP3141" s="1228"/>
      <c r="AQ3141" s="1228"/>
      <c r="AR3141" s="1229"/>
      <c r="AS3141" s="1229"/>
      <c r="AT3141" s="1229"/>
      <c r="AU3141" s="1229"/>
      <c r="AV3141" s="1229"/>
      <c r="AW3141" s="1229"/>
      <c r="AX3141" s="1229"/>
      <c r="AY3141" s="1229"/>
      <c r="AZ3141" s="1229"/>
      <c r="BA3141" s="1229"/>
      <c r="BB3141" s="1229"/>
      <c r="BC3141" s="1229"/>
      <c r="BD3141" s="1229"/>
      <c r="BE3141" s="1230"/>
      <c r="BF3141" s="1230"/>
      <c r="BG3141" s="1230"/>
      <c r="BH3141" s="1230"/>
      <c r="BI3141" s="1230"/>
      <c r="BJ3141" s="1230"/>
      <c r="BK3141" s="1230"/>
      <c r="BL3141" s="1230"/>
      <c r="BM3141" s="1230"/>
      <c r="BN3141" s="1230"/>
      <c r="BO3141" s="1230"/>
      <c r="BP3141" s="1230"/>
      <c r="BQ3141" s="1230"/>
      <c r="BR3141" s="1230"/>
      <c r="BS3141" s="1230"/>
      <c r="BT3141" s="1230"/>
      <c r="BU3141" s="1230"/>
      <c r="BV3141" s="1230"/>
      <c r="BW3141" s="1230"/>
      <c r="BX3141" s="1230"/>
      <c r="BY3141" s="1230"/>
    </row>
    <row r="3142" spans="36:77" s="1227" customFormat="1" ht="12.75">
      <c r="AJ3142" s="1228"/>
      <c r="AK3142" s="1228"/>
      <c r="AL3142" s="1228"/>
      <c r="AM3142" s="1228"/>
      <c r="AN3142" s="1228"/>
      <c r="AO3142" s="1228"/>
      <c r="AP3142" s="1228"/>
      <c r="AQ3142" s="1228"/>
      <c r="AR3142" s="1229"/>
      <c r="AS3142" s="1229"/>
      <c r="AT3142" s="1229"/>
      <c r="AU3142" s="1229"/>
      <c r="AV3142" s="1229"/>
      <c r="AW3142" s="1229"/>
      <c r="AX3142" s="1229"/>
      <c r="AY3142" s="1229"/>
      <c r="AZ3142" s="1229"/>
      <c r="BA3142" s="1229"/>
      <c r="BB3142" s="1229"/>
      <c r="BC3142" s="1229"/>
      <c r="BD3142" s="1229"/>
      <c r="BE3142" s="1230"/>
      <c r="BF3142" s="1230"/>
      <c r="BG3142" s="1230"/>
      <c r="BH3142" s="1230"/>
      <c r="BI3142" s="1230"/>
      <c r="BJ3142" s="1230"/>
      <c r="BK3142" s="1230"/>
      <c r="BL3142" s="1230"/>
      <c r="BM3142" s="1230"/>
      <c r="BN3142" s="1230"/>
      <c r="BO3142" s="1230"/>
      <c r="BP3142" s="1230"/>
      <c r="BQ3142" s="1230"/>
      <c r="BR3142" s="1230"/>
      <c r="BS3142" s="1230"/>
      <c r="BT3142" s="1230"/>
      <c r="BU3142" s="1230"/>
      <c r="BV3142" s="1230"/>
      <c r="BW3142" s="1230"/>
      <c r="BX3142" s="1230"/>
      <c r="BY3142" s="1230"/>
    </row>
    <row r="3143" spans="36:77" s="1227" customFormat="1" ht="12.75">
      <c r="AJ3143" s="1228"/>
      <c r="AK3143" s="1228"/>
      <c r="AL3143" s="1228"/>
      <c r="AM3143" s="1228"/>
      <c r="AN3143" s="1228"/>
      <c r="AO3143" s="1228"/>
      <c r="AP3143" s="1228"/>
      <c r="AQ3143" s="1228"/>
      <c r="AR3143" s="1229"/>
      <c r="AS3143" s="1229"/>
      <c r="AT3143" s="1229"/>
      <c r="AU3143" s="1229"/>
      <c r="AV3143" s="1229"/>
      <c r="AW3143" s="1229"/>
      <c r="AX3143" s="1229"/>
      <c r="AY3143" s="1229"/>
      <c r="AZ3143" s="1229"/>
      <c r="BA3143" s="1229"/>
      <c r="BB3143" s="1229"/>
      <c r="BC3143" s="1229"/>
      <c r="BD3143" s="1229"/>
      <c r="BE3143" s="1230"/>
      <c r="BF3143" s="1230"/>
      <c r="BG3143" s="1230"/>
      <c r="BH3143" s="1230"/>
      <c r="BI3143" s="1230"/>
      <c r="BJ3143" s="1230"/>
      <c r="BK3143" s="1230"/>
      <c r="BL3143" s="1230"/>
      <c r="BM3143" s="1230"/>
      <c r="BN3143" s="1230"/>
      <c r="BO3143" s="1230"/>
      <c r="BP3143" s="1230"/>
      <c r="BQ3143" s="1230"/>
      <c r="BR3143" s="1230"/>
      <c r="BS3143" s="1230"/>
      <c r="BT3143" s="1230"/>
      <c r="BU3143" s="1230"/>
      <c r="BV3143" s="1230"/>
      <c r="BW3143" s="1230"/>
      <c r="BX3143" s="1230"/>
      <c r="BY3143" s="1230"/>
    </row>
    <row r="3144" spans="36:77" s="1227" customFormat="1" ht="12.75">
      <c r="AJ3144" s="1228"/>
      <c r="AK3144" s="1228"/>
      <c r="AL3144" s="1228"/>
      <c r="AM3144" s="1228"/>
      <c r="AN3144" s="1228"/>
      <c r="AO3144" s="1228"/>
      <c r="AP3144" s="1228"/>
      <c r="AQ3144" s="1228"/>
      <c r="AR3144" s="1229"/>
      <c r="AS3144" s="1229"/>
      <c r="AT3144" s="1229"/>
      <c r="AU3144" s="1229"/>
      <c r="AV3144" s="1229"/>
      <c r="AW3144" s="1229"/>
      <c r="AX3144" s="1229"/>
      <c r="AY3144" s="1229"/>
      <c r="AZ3144" s="1229"/>
      <c r="BA3144" s="1229"/>
      <c r="BB3144" s="1229"/>
      <c r="BC3144" s="1229"/>
      <c r="BD3144" s="1229"/>
      <c r="BE3144" s="1230"/>
      <c r="BF3144" s="1230"/>
      <c r="BG3144" s="1230"/>
      <c r="BH3144" s="1230"/>
      <c r="BI3144" s="1230"/>
      <c r="BJ3144" s="1230"/>
      <c r="BK3144" s="1230"/>
      <c r="BL3144" s="1230"/>
      <c r="BM3144" s="1230"/>
      <c r="BN3144" s="1230"/>
      <c r="BO3144" s="1230"/>
      <c r="BP3144" s="1230"/>
      <c r="BQ3144" s="1230"/>
      <c r="BR3144" s="1230"/>
      <c r="BS3144" s="1230"/>
      <c r="BT3144" s="1230"/>
      <c r="BU3144" s="1230"/>
      <c r="BV3144" s="1230"/>
      <c r="BW3144" s="1230"/>
      <c r="BX3144" s="1230"/>
      <c r="BY3144" s="1230"/>
    </row>
    <row r="3145" spans="36:77" s="1227" customFormat="1" ht="12.75">
      <c r="AJ3145" s="1228"/>
      <c r="AK3145" s="1228"/>
      <c r="AL3145" s="1228"/>
      <c r="AM3145" s="1228"/>
      <c r="AN3145" s="1228"/>
      <c r="AO3145" s="1228"/>
      <c r="AP3145" s="1228"/>
      <c r="AQ3145" s="1228"/>
      <c r="AR3145" s="1229"/>
      <c r="AS3145" s="1229"/>
      <c r="AT3145" s="1229"/>
      <c r="AU3145" s="1229"/>
      <c r="AV3145" s="1229"/>
      <c r="AW3145" s="1229"/>
      <c r="AX3145" s="1229"/>
      <c r="AY3145" s="1229"/>
      <c r="AZ3145" s="1229"/>
      <c r="BA3145" s="1229"/>
      <c r="BB3145" s="1229"/>
      <c r="BC3145" s="1229"/>
      <c r="BD3145" s="1229"/>
      <c r="BE3145" s="1230"/>
      <c r="BF3145" s="1230"/>
      <c r="BG3145" s="1230"/>
      <c r="BH3145" s="1230"/>
      <c r="BI3145" s="1230"/>
      <c r="BJ3145" s="1230"/>
      <c r="BK3145" s="1230"/>
      <c r="BL3145" s="1230"/>
      <c r="BM3145" s="1230"/>
      <c r="BN3145" s="1230"/>
      <c r="BO3145" s="1230"/>
      <c r="BP3145" s="1230"/>
      <c r="BQ3145" s="1230"/>
      <c r="BR3145" s="1230"/>
      <c r="BS3145" s="1230"/>
      <c r="BT3145" s="1230"/>
      <c r="BU3145" s="1230"/>
      <c r="BV3145" s="1230"/>
      <c r="BW3145" s="1230"/>
      <c r="BX3145" s="1230"/>
      <c r="BY3145" s="1230"/>
    </row>
    <row r="3146" spans="36:77" s="1227" customFormat="1" ht="12.75">
      <c r="AJ3146" s="1228"/>
      <c r="AK3146" s="1228"/>
      <c r="AL3146" s="1228"/>
      <c r="AM3146" s="1228"/>
      <c r="AN3146" s="1228"/>
      <c r="AO3146" s="1228"/>
      <c r="AP3146" s="1228"/>
      <c r="AQ3146" s="1228"/>
      <c r="AR3146" s="1229"/>
      <c r="AS3146" s="1229"/>
      <c r="AT3146" s="1229"/>
      <c r="AU3146" s="1229"/>
      <c r="AV3146" s="1229"/>
      <c r="AW3146" s="1229"/>
      <c r="AX3146" s="1229"/>
      <c r="AY3146" s="1229"/>
      <c r="AZ3146" s="1229"/>
      <c r="BA3146" s="1229"/>
      <c r="BB3146" s="1229"/>
      <c r="BC3146" s="1229"/>
      <c r="BD3146" s="1229"/>
      <c r="BE3146" s="1230"/>
      <c r="BF3146" s="1230"/>
      <c r="BG3146" s="1230"/>
      <c r="BH3146" s="1230"/>
      <c r="BI3146" s="1230"/>
      <c r="BJ3146" s="1230"/>
      <c r="BK3146" s="1230"/>
      <c r="BL3146" s="1230"/>
      <c r="BM3146" s="1230"/>
      <c r="BN3146" s="1230"/>
      <c r="BO3146" s="1230"/>
      <c r="BP3146" s="1230"/>
      <c r="BQ3146" s="1230"/>
      <c r="BR3146" s="1230"/>
      <c r="BS3146" s="1230"/>
      <c r="BT3146" s="1230"/>
      <c r="BU3146" s="1230"/>
      <c r="BV3146" s="1230"/>
      <c r="BW3146" s="1230"/>
      <c r="BX3146" s="1230"/>
      <c r="BY3146" s="1230"/>
    </row>
    <row r="3147" spans="36:77" s="1227" customFormat="1" ht="12.75">
      <c r="AJ3147" s="1228"/>
      <c r="AK3147" s="1228"/>
      <c r="AL3147" s="1228"/>
      <c r="AM3147" s="1228"/>
      <c r="AN3147" s="1228"/>
      <c r="AO3147" s="1228"/>
      <c r="AP3147" s="1228"/>
      <c r="AQ3147" s="1228"/>
      <c r="AR3147" s="1229"/>
      <c r="AS3147" s="1229"/>
      <c r="AT3147" s="1229"/>
      <c r="AU3147" s="1229"/>
      <c r="AV3147" s="1229"/>
      <c r="AW3147" s="1229"/>
      <c r="AX3147" s="1229"/>
      <c r="AY3147" s="1229"/>
      <c r="AZ3147" s="1229"/>
      <c r="BA3147" s="1229"/>
      <c r="BB3147" s="1229"/>
      <c r="BC3147" s="1229"/>
      <c r="BD3147" s="1229"/>
      <c r="BE3147" s="1230"/>
      <c r="BF3147" s="1230"/>
      <c r="BG3147" s="1230"/>
      <c r="BH3147" s="1230"/>
      <c r="BI3147" s="1230"/>
      <c r="BJ3147" s="1230"/>
      <c r="BK3147" s="1230"/>
      <c r="BL3147" s="1230"/>
      <c r="BM3147" s="1230"/>
      <c r="BN3147" s="1230"/>
      <c r="BO3147" s="1230"/>
      <c r="BP3147" s="1230"/>
      <c r="BQ3147" s="1230"/>
      <c r="BR3147" s="1230"/>
      <c r="BS3147" s="1230"/>
      <c r="BT3147" s="1230"/>
      <c r="BU3147" s="1230"/>
      <c r="BV3147" s="1230"/>
      <c r="BW3147" s="1230"/>
      <c r="BX3147" s="1230"/>
      <c r="BY3147" s="1230"/>
    </row>
    <row r="3148" spans="36:77" s="1227" customFormat="1" ht="12.75">
      <c r="AJ3148" s="1228"/>
      <c r="AK3148" s="1228"/>
      <c r="AL3148" s="1228"/>
      <c r="AM3148" s="1228"/>
      <c r="AN3148" s="1228"/>
      <c r="AO3148" s="1228"/>
      <c r="AP3148" s="1228"/>
      <c r="AQ3148" s="1228"/>
      <c r="AR3148" s="1229"/>
      <c r="AS3148" s="1229"/>
      <c r="AT3148" s="1229"/>
      <c r="AU3148" s="1229"/>
      <c r="AV3148" s="1229"/>
      <c r="AW3148" s="1229"/>
      <c r="AX3148" s="1229"/>
      <c r="AY3148" s="1229"/>
      <c r="AZ3148" s="1229"/>
      <c r="BA3148" s="1229"/>
      <c r="BB3148" s="1229"/>
      <c r="BC3148" s="1229"/>
      <c r="BD3148" s="1229"/>
      <c r="BE3148" s="1230"/>
      <c r="BF3148" s="1230"/>
      <c r="BG3148" s="1230"/>
      <c r="BH3148" s="1230"/>
      <c r="BI3148" s="1230"/>
      <c r="BJ3148" s="1230"/>
      <c r="BK3148" s="1230"/>
      <c r="BL3148" s="1230"/>
      <c r="BM3148" s="1230"/>
      <c r="BN3148" s="1230"/>
      <c r="BO3148" s="1230"/>
      <c r="BP3148" s="1230"/>
      <c r="BQ3148" s="1230"/>
      <c r="BR3148" s="1230"/>
      <c r="BS3148" s="1230"/>
      <c r="BT3148" s="1230"/>
      <c r="BU3148" s="1230"/>
      <c r="BV3148" s="1230"/>
      <c r="BW3148" s="1230"/>
      <c r="BX3148" s="1230"/>
      <c r="BY3148" s="1230"/>
    </row>
    <row r="3149" spans="36:77" s="1227" customFormat="1" ht="12.75">
      <c r="AJ3149" s="1228"/>
      <c r="AK3149" s="1228"/>
      <c r="AL3149" s="1228"/>
      <c r="AM3149" s="1228"/>
      <c r="AN3149" s="1228"/>
      <c r="AO3149" s="1228"/>
      <c r="AP3149" s="1228"/>
      <c r="AQ3149" s="1228"/>
      <c r="AR3149" s="1229"/>
      <c r="AS3149" s="1229"/>
      <c r="AT3149" s="1229"/>
      <c r="AU3149" s="1229"/>
      <c r="AV3149" s="1229"/>
      <c r="AW3149" s="1229"/>
      <c r="AX3149" s="1229"/>
      <c r="AY3149" s="1229"/>
      <c r="AZ3149" s="1229"/>
      <c r="BA3149" s="1229"/>
      <c r="BB3149" s="1229"/>
      <c r="BC3149" s="1229"/>
      <c r="BD3149" s="1229"/>
      <c r="BE3149" s="1230"/>
      <c r="BF3149" s="1230"/>
      <c r="BG3149" s="1230"/>
      <c r="BH3149" s="1230"/>
      <c r="BI3149" s="1230"/>
      <c r="BJ3149" s="1230"/>
      <c r="BK3149" s="1230"/>
      <c r="BL3149" s="1230"/>
      <c r="BM3149" s="1230"/>
      <c r="BN3149" s="1230"/>
      <c r="BO3149" s="1230"/>
      <c r="BP3149" s="1230"/>
      <c r="BQ3149" s="1230"/>
      <c r="BR3149" s="1230"/>
      <c r="BS3149" s="1230"/>
      <c r="BT3149" s="1230"/>
      <c r="BU3149" s="1230"/>
      <c r="BV3149" s="1230"/>
      <c r="BW3149" s="1230"/>
      <c r="BX3149" s="1230"/>
      <c r="BY3149" s="1230"/>
    </row>
    <row r="3150" spans="36:77" s="1227" customFormat="1" ht="12.75">
      <c r="AJ3150" s="1228"/>
      <c r="AK3150" s="1228"/>
      <c r="AL3150" s="1228"/>
      <c r="AM3150" s="1228"/>
      <c r="AN3150" s="1228"/>
      <c r="AO3150" s="1228"/>
      <c r="AP3150" s="1228"/>
      <c r="AQ3150" s="1228"/>
      <c r="AR3150" s="1229"/>
      <c r="AS3150" s="1229"/>
      <c r="AT3150" s="1229"/>
      <c r="AU3150" s="1229"/>
      <c r="AV3150" s="1229"/>
      <c r="AW3150" s="1229"/>
      <c r="AX3150" s="1229"/>
      <c r="AY3150" s="1229"/>
      <c r="AZ3150" s="1229"/>
      <c r="BA3150" s="1229"/>
      <c r="BB3150" s="1229"/>
      <c r="BC3150" s="1229"/>
      <c r="BD3150" s="1229"/>
      <c r="BE3150" s="1230"/>
      <c r="BF3150" s="1230"/>
      <c r="BG3150" s="1230"/>
      <c r="BH3150" s="1230"/>
      <c r="BI3150" s="1230"/>
      <c r="BJ3150" s="1230"/>
      <c r="BK3150" s="1230"/>
      <c r="BL3150" s="1230"/>
      <c r="BM3150" s="1230"/>
      <c r="BN3150" s="1230"/>
      <c r="BO3150" s="1230"/>
      <c r="BP3150" s="1230"/>
      <c r="BQ3150" s="1230"/>
      <c r="BR3150" s="1230"/>
      <c r="BS3150" s="1230"/>
      <c r="BT3150" s="1230"/>
      <c r="BU3150" s="1230"/>
      <c r="BV3150" s="1230"/>
      <c r="BW3150" s="1230"/>
      <c r="BX3150" s="1230"/>
      <c r="BY3150" s="1230"/>
    </row>
    <row r="3151" spans="36:77" s="1227" customFormat="1" ht="12.75">
      <c r="AJ3151" s="1228"/>
      <c r="AK3151" s="1228"/>
      <c r="AL3151" s="1228"/>
      <c r="AM3151" s="1228"/>
      <c r="AN3151" s="1228"/>
      <c r="AO3151" s="1228"/>
      <c r="AP3151" s="1228"/>
      <c r="AQ3151" s="1228"/>
      <c r="AR3151" s="1229"/>
      <c r="AS3151" s="1229"/>
      <c r="AT3151" s="1229"/>
      <c r="AU3151" s="1229"/>
      <c r="AV3151" s="1229"/>
      <c r="AW3151" s="1229"/>
      <c r="AX3151" s="1229"/>
      <c r="AY3151" s="1229"/>
      <c r="AZ3151" s="1229"/>
      <c r="BA3151" s="1229"/>
      <c r="BB3151" s="1229"/>
      <c r="BC3151" s="1229"/>
      <c r="BD3151" s="1229"/>
      <c r="BE3151" s="1230"/>
      <c r="BF3151" s="1230"/>
      <c r="BG3151" s="1230"/>
      <c r="BH3151" s="1230"/>
      <c r="BI3151" s="1230"/>
      <c r="BJ3151" s="1230"/>
      <c r="BK3151" s="1230"/>
      <c r="BL3151" s="1230"/>
      <c r="BM3151" s="1230"/>
      <c r="BN3151" s="1230"/>
      <c r="BO3151" s="1230"/>
      <c r="BP3151" s="1230"/>
      <c r="BQ3151" s="1230"/>
      <c r="BR3151" s="1230"/>
      <c r="BS3151" s="1230"/>
      <c r="BT3151" s="1230"/>
      <c r="BU3151" s="1230"/>
      <c r="BV3151" s="1230"/>
      <c r="BW3151" s="1230"/>
      <c r="BX3151" s="1230"/>
      <c r="BY3151" s="1230"/>
    </row>
    <row r="3152" spans="36:77" s="1227" customFormat="1" ht="12.75">
      <c r="AJ3152" s="1228"/>
      <c r="AK3152" s="1228"/>
      <c r="AL3152" s="1228"/>
      <c r="AM3152" s="1228"/>
      <c r="AN3152" s="1228"/>
      <c r="AO3152" s="1228"/>
      <c r="AP3152" s="1228"/>
      <c r="AQ3152" s="1228"/>
      <c r="AR3152" s="1229"/>
      <c r="AS3152" s="1229"/>
      <c r="AT3152" s="1229"/>
      <c r="AU3152" s="1229"/>
      <c r="AV3152" s="1229"/>
      <c r="AW3152" s="1229"/>
      <c r="AX3152" s="1229"/>
      <c r="AY3152" s="1229"/>
      <c r="AZ3152" s="1229"/>
      <c r="BA3152" s="1229"/>
      <c r="BB3152" s="1229"/>
      <c r="BC3152" s="1229"/>
      <c r="BD3152" s="1229"/>
      <c r="BE3152" s="1230"/>
      <c r="BF3152" s="1230"/>
      <c r="BG3152" s="1230"/>
      <c r="BH3152" s="1230"/>
      <c r="BI3152" s="1230"/>
      <c r="BJ3152" s="1230"/>
      <c r="BK3152" s="1230"/>
      <c r="BL3152" s="1230"/>
      <c r="BM3152" s="1230"/>
      <c r="BN3152" s="1230"/>
      <c r="BO3152" s="1230"/>
      <c r="BP3152" s="1230"/>
      <c r="BQ3152" s="1230"/>
      <c r="BR3152" s="1230"/>
      <c r="BS3152" s="1230"/>
      <c r="BT3152" s="1230"/>
      <c r="BU3152" s="1230"/>
      <c r="BV3152" s="1230"/>
      <c r="BW3152" s="1230"/>
      <c r="BX3152" s="1230"/>
      <c r="BY3152" s="1230"/>
    </row>
    <row r="3153" spans="36:77" s="1227" customFormat="1" ht="12.75">
      <c r="AJ3153" s="1228"/>
      <c r="AK3153" s="1228"/>
      <c r="AL3153" s="1228"/>
      <c r="AM3153" s="1228"/>
      <c r="AN3153" s="1228"/>
      <c r="AO3153" s="1228"/>
      <c r="AP3153" s="1228"/>
      <c r="AQ3153" s="1228"/>
      <c r="AR3153" s="1229"/>
      <c r="AS3153" s="1229"/>
      <c r="AT3153" s="1229"/>
      <c r="AU3153" s="1229"/>
      <c r="AV3153" s="1229"/>
      <c r="AW3153" s="1229"/>
      <c r="AX3153" s="1229"/>
      <c r="AY3153" s="1229"/>
      <c r="AZ3153" s="1229"/>
      <c r="BA3153" s="1229"/>
      <c r="BB3153" s="1229"/>
      <c r="BC3153" s="1229"/>
      <c r="BD3153" s="1229"/>
      <c r="BE3153" s="1230"/>
      <c r="BF3153" s="1230"/>
      <c r="BG3153" s="1230"/>
      <c r="BH3153" s="1230"/>
      <c r="BI3153" s="1230"/>
      <c r="BJ3153" s="1230"/>
      <c r="BK3153" s="1230"/>
      <c r="BL3153" s="1230"/>
      <c r="BM3153" s="1230"/>
      <c r="BN3153" s="1230"/>
      <c r="BO3153" s="1230"/>
      <c r="BP3153" s="1230"/>
      <c r="BQ3153" s="1230"/>
      <c r="BR3153" s="1230"/>
      <c r="BS3153" s="1230"/>
      <c r="BT3153" s="1230"/>
      <c r="BU3153" s="1230"/>
      <c r="BV3153" s="1230"/>
      <c r="BW3153" s="1230"/>
      <c r="BX3153" s="1230"/>
      <c r="BY3153" s="1230"/>
    </row>
    <row r="3154" spans="36:77" s="1227" customFormat="1" ht="12.75">
      <c r="AJ3154" s="1228"/>
      <c r="AK3154" s="1228"/>
      <c r="AL3154" s="1228"/>
      <c r="AM3154" s="1228"/>
      <c r="AN3154" s="1228"/>
      <c r="AO3154" s="1228"/>
      <c r="AP3154" s="1228"/>
      <c r="AQ3154" s="1228"/>
      <c r="AR3154" s="1229"/>
      <c r="AS3154" s="1229"/>
      <c r="AT3154" s="1229"/>
      <c r="AU3154" s="1229"/>
      <c r="AV3154" s="1229"/>
      <c r="AW3154" s="1229"/>
      <c r="AX3154" s="1229"/>
      <c r="AY3154" s="1229"/>
      <c r="AZ3154" s="1229"/>
      <c r="BA3154" s="1229"/>
      <c r="BB3154" s="1229"/>
      <c r="BC3154" s="1229"/>
      <c r="BD3154" s="1229"/>
      <c r="BE3154" s="1230"/>
      <c r="BF3154" s="1230"/>
      <c r="BG3154" s="1230"/>
      <c r="BH3154" s="1230"/>
      <c r="BI3154" s="1230"/>
      <c r="BJ3154" s="1230"/>
      <c r="BK3154" s="1230"/>
      <c r="BL3154" s="1230"/>
      <c r="BM3154" s="1230"/>
      <c r="BN3154" s="1230"/>
      <c r="BO3154" s="1230"/>
      <c r="BP3154" s="1230"/>
      <c r="BQ3154" s="1230"/>
      <c r="BR3154" s="1230"/>
      <c r="BS3154" s="1230"/>
      <c r="BT3154" s="1230"/>
      <c r="BU3154" s="1230"/>
      <c r="BV3154" s="1230"/>
      <c r="BW3154" s="1230"/>
      <c r="BX3154" s="1230"/>
      <c r="BY3154" s="1230"/>
    </row>
    <row r="3155" spans="36:77" s="1227" customFormat="1" ht="12.75">
      <c r="AJ3155" s="1228"/>
      <c r="AK3155" s="1228"/>
      <c r="AL3155" s="1228"/>
      <c r="AM3155" s="1228"/>
      <c r="AN3155" s="1228"/>
      <c r="AO3155" s="1228"/>
      <c r="AP3155" s="1228"/>
      <c r="AQ3155" s="1228"/>
      <c r="AR3155" s="1229"/>
      <c r="AS3155" s="1229"/>
      <c r="AT3155" s="1229"/>
      <c r="AU3155" s="1229"/>
      <c r="AV3155" s="1229"/>
      <c r="AW3155" s="1229"/>
      <c r="AX3155" s="1229"/>
      <c r="AY3155" s="1229"/>
      <c r="AZ3155" s="1229"/>
      <c r="BA3155" s="1229"/>
      <c r="BB3155" s="1229"/>
      <c r="BC3155" s="1229"/>
      <c r="BD3155" s="1229"/>
      <c r="BE3155" s="1230"/>
      <c r="BF3155" s="1230"/>
      <c r="BG3155" s="1230"/>
      <c r="BH3155" s="1230"/>
      <c r="BI3155" s="1230"/>
      <c r="BJ3155" s="1230"/>
      <c r="BK3155" s="1230"/>
      <c r="BL3155" s="1230"/>
      <c r="BM3155" s="1230"/>
      <c r="BN3155" s="1230"/>
      <c r="BO3155" s="1230"/>
      <c r="BP3155" s="1230"/>
      <c r="BQ3155" s="1230"/>
      <c r="BR3155" s="1230"/>
      <c r="BS3155" s="1230"/>
      <c r="BT3155" s="1230"/>
      <c r="BU3155" s="1230"/>
      <c r="BV3155" s="1230"/>
      <c r="BW3155" s="1230"/>
      <c r="BX3155" s="1230"/>
      <c r="BY3155" s="1230"/>
    </row>
    <row r="3156" spans="36:77" s="1227" customFormat="1" ht="12.75">
      <c r="AJ3156" s="1228"/>
      <c r="AK3156" s="1228"/>
      <c r="AL3156" s="1228"/>
      <c r="AM3156" s="1228"/>
      <c r="AN3156" s="1228"/>
      <c r="AO3156" s="1228"/>
      <c r="AP3156" s="1228"/>
      <c r="AQ3156" s="1228"/>
      <c r="AR3156" s="1229"/>
      <c r="AS3156" s="1229"/>
      <c r="AT3156" s="1229"/>
      <c r="AU3156" s="1229"/>
      <c r="AV3156" s="1229"/>
      <c r="AW3156" s="1229"/>
      <c r="AX3156" s="1229"/>
      <c r="AY3156" s="1229"/>
      <c r="AZ3156" s="1229"/>
      <c r="BA3156" s="1229"/>
      <c r="BB3156" s="1229"/>
      <c r="BC3156" s="1229"/>
      <c r="BD3156" s="1229"/>
      <c r="BE3156" s="1230"/>
      <c r="BF3156" s="1230"/>
      <c r="BG3156" s="1230"/>
      <c r="BH3156" s="1230"/>
      <c r="BI3156" s="1230"/>
      <c r="BJ3156" s="1230"/>
      <c r="BK3156" s="1230"/>
      <c r="BL3156" s="1230"/>
      <c r="BM3156" s="1230"/>
      <c r="BN3156" s="1230"/>
      <c r="BO3156" s="1230"/>
      <c r="BP3156" s="1230"/>
      <c r="BQ3156" s="1230"/>
      <c r="BR3156" s="1230"/>
      <c r="BS3156" s="1230"/>
      <c r="BT3156" s="1230"/>
      <c r="BU3156" s="1230"/>
      <c r="BV3156" s="1230"/>
      <c r="BW3156" s="1230"/>
      <c r="BX3156" s="1230"/>
      <c r="BY3156" s="1230"/>
    </row>
    <row r="3157" spans="36:77" s="1227" customFormat="1" ht="12.75">
      <c r="AJ3157" s="1228"/>
      <c r="AK3157" s="1228"/>
      <c r="AL3157" s="1228"/>
      <c r="AM3157" s="1228"/>
      <c r="AN3157" s="1228"/>
      <c r="AO3157" s="1228"/>
      <c r="AP3157" s="1228"/>
      <c r="AQ3157" s="1228"/>
      <c r="AR3157" s="1229"/>
      <c r="AS3157" s="1229"/>
      <c r="AT3157" s="1229"/>
      <c r="AU3157" s="1229"/>
      <c r="AV3157" s="1229"/>
      <c r="AW3157" s="1229"/>
      <c r="AX3157" s="1229"/>
      <c r="AY3157" s="1229"/>
      <c r="AZ3157" s="1229"/>
      <c r="BA3157" s="1229"/>
      <c r="BB3157" s="1229"/>
      <c r="BC3157" s="1229"/>
      <c r="BD3157" s="1229"/>
      <c r="BE3157" s="1230"/>
      <c r="BF3157" s="1230"/>
      <c r="BG3157" s="1230"/>
      <c r="BH3157" s="1230"/>
      <c r="BI3157" s="1230"/>
      <c r="BJ3157" s="1230"/>
      <c r="BK3157" s="1230"/>
      <c r="BL3157" s="1230"/>
      <c r="BM3157" s="1230"/>
      <c r="BN3157" s="1230"/>
      <c r="BO3157" s="1230"/>
      <c r="BP3157" s="1230"/>
      <c r="BQ3157" s="1230"/>
      <c r="BR3157" s="1230"/>
      <c r="BS3157" s="1230"/>
      <c r="BT3157" s="1230"/>
      <c r="BU3157" s="1230"/>
      <c r="BV3157" s="1230"/>
      <c r="BW3157" s="1230"/>
      <c r="BX3157" s="1230"/>
      <c r="BY3157" s="1230"/>
    </row>
    <row r="3158" spans="36:77" s="1227" customFormat="1" ht="12.75">
      <c r="AJ3158" s="1228"/>
      <c r="AK3158" s="1228"/>
      <c r="AL3158" s="1228"/>
      <c r="AM3158" s="1228"/>
      <c r="AN3158" s="1228"/>
      <c r="AO3158" s="1228"/>
      <c r="AP3158" s="1228"/>
      <c r="AQ3158" s="1228"/>
      <c r="AR3158" s="1229"/>
      <c r="AS3158" s="1229"/>
      <c r="AT3158" s="1229"/>
      <c r="AU3158" s="1229"/>
      <c r="AV3158" s="1229"/>
      <c r="AW3158" s="1229"/>
      <c r="AX3158" s="1229"/>
      <c r="AY3158" s="1229"/>
      <c r="AZ3158" s="1229"/>
      <c r="BA3158" s="1229"/>
      <c r="BB3158" s="1229"/>
      <c r="BC3158" s="1229"/>
      <c r="BD3158" s="1229"/>
      <c r="BE3158" s="1230"/>
      <c r="BF3158" s="1230"/>
      <c r="BG3158" s="1230"/>
      <c r="BH3158" s="1230"/>
      <c r="BI3158" s="1230"/>
      <c r="BJ3158" s="1230"/>
      <c r="BK3158" s="1230"/>
      <c r="BL3158" s="1230"/>
      <c r="BM3158" s="1230"/>
      <c r="BN3158" s="1230"/>
      <c r="BO3158" s="1230"/>
      <c r="BP3158" s="1230"/>
      <c r="BQ3158" s="1230"/>
      <c r="BR3158" s="1230"/>
      <c r="BS3158" s="1230"/>
      <c r="BT3158" s="1230"/>
      <c r="BU3158" s="1230"/>
      <c r="BV3158" s="1230"/>
      <c r="BW3158" s="1230"/>
      <c r="BX3158" s="1230"/>
      <c r="BY3158" s="1230"/>
    </row>
    <row r="3159" spans="36:77" s="1227" customFormat="1" ht="12.75">
      <c r="AJ3159" s="1228"/>
      <c r="AK3159" s="1228"/>
      <c r="AL3159" s="1228"/>
      <c r="AM3159" s="1228"/>
      <c r="AN3159" s="1228"/>
      <c r="AO3159" s="1228"/>
      <c r="AP3159" s="1228"/>
      <c r="AQ3159" s="1228"/>
      <c r="AR3159" s="1229"/>
      <c r="AS3159" s="1229"/>
      <c r="AT3159" s="1229"/>
      <c r="AU3159" s="1229"/>
      <c r="AV3159" s="1229"/>
      <c r="AW3159" s="1229"/>
      <c r="AX3159" s="1229"/>
      <c r="AY3159" s="1229"/>
      <c r="AZ3159" s="1229"/>
      <c r="BA3159" s="1229"/>
      <c r="BB3159" s="1229"/>
      <c r="BC3159" s="1229"/>
      <c r="BD3159" s="1229"/>
      <c r="BE3159" s="1230"/>
      <c r="BF3159" s="1230"/>
      <c r="BG3159" s="1230"/>
      <c r="BH3159" s="1230"/>
      <c r="BI3159" s="1230"/>
      <c r="BJ3159" s="1230"/>
      <c r="BK3159" s="1230"/>
      <c r="BL3159" s="1230"/>
      <c r="BM3159" s="1230"/>
      <c r="BN3159" s="1230"/>
      <c r="BO3159" s="1230"/>
      <c r="BP3159" s="1230"/>
      <c r="BQ3159" s="1230"/>
      <c r="BR3159" s="1230"/>
      <c r="BS3159" s="1230"/>
      <c r="BT3159" s="1230"/>
      <c r="BU3159" s="1230"/>
      <c r="BV3159" s="1230"/>
      <c r="BW3159" s="1230"/>
      <c r="BX3159" s="1230"/>
      <c r="BY3159" s="1230"/>
    </row>
    <row r="3160" spans="36:77" s="1227" customFormat="1" ht="12.75">
      <c r="AJ3160" s="1228"/>
      <c r="AK3160" s="1228"/>
      <c r="AL3160" s="1228"/>
      <c r="AM3160" s="1228"/>
      <c r="AN3160" s="1228"/>
      <c r="AO3160" s="1228"/>
      <c r="AP3160" s="1228"/>
      <c r="AQ3160" s="1228"/>
      <c r="AR3160" s="1229"/>
      <c r="AS3160" s="1229"/>
      <c r="AT3160" s="1229"/>
      <c r="AU3160" s="1229"/>
      <c r="AV3160" s="1229"/>
      <c r="AW3160" s="1229"/>
      <c r="AX3160" s="1229"/>
      <c r="AY3160" s="1229"/>
      <c r="AZ3160" s="1229"/>
      <c r="BA3160" s="1229"/>
      <c r="BB3160" s="1229"/>
      <c r="BC3160" s="1229"/>
      <c r="BD3160" s="1229"/>
      <c r="BE3160" s="1230"/>
      <c r="BF3160" s="1230"/>
      <c r="BG3160" s="1230"/>
      <c r="BH3160" s="1230"/>
      <c r="BI3160" s="1230"/>
      <c r="BJ3160" s="1230"/>
      <c r="BK3160" s="1230"/>
      <c r="BL3160" s="1230"/>
      <c r="BM3160" s="1230"/>
      <c r="BN3160" s="1230"/>
      <c r="BO3160" s="1230"/>
      <c r="BP3160" s="1230"/>
      <c r="BQ3160" s="1230"/>
      <c r="BR3160" s="1230"/>
      <c r="BS3160" s="1230"/>
      <c r="BT3160" s="1230"/>
      <c r="BU3160" s="1230"/>
      <c r="BV3160" s="1230"/>
      <c r="BW3160" s="1230"/>
      <c r="BX3160" s="1230"/>
      <c r="BY3160" s="1230"/>
    </row>
    <row r="3161" spans="36:77" s="1227" customFormat="1" ht="12.75">
      <c r="AJ3161" s="1228"/>
      <c r="AK3161" s="1228"/>
      <c r="AL3161" s="1228"/>
      <c r="AM3161" s="1228"/>
      <c r="AN3161" s="1228"/>
      <c r="AO3161" s="1228"/>
      <c r="AP3161" s="1228"/>
      <c r="AQ3161" s="1228"/>
      <c r="AR3161" s="1229"/>
      <c r="AS3161" s="1229"/>
      <c r="AT3161" s="1229"/>
      <c r="AU3161" s="1229"/>
      <c r="AV3161" s="1229"/>
      <c r="AW3161" s="1229"/>
      <c r="AX3161" s="1229"/>
      <c r="AY3161" s="1229"/>
      <c r="AZ3161" s="1229"/>
      <c r="BA3161" s="1229"/>
      <c r="BB3161" s="1229"/>
      <c r="BC3161" s="1229"/>
      <c r="BD3161" s="1229"/>
      <c r="BE3161" s="1230"/>
      <c r="BF3161" s="1230"/>
      <c r="BG3161" s="1230"/>
      <c r="BH3161" s="1230"/>
      <c r="BI3161" s="1230"/>
      <c r="BJ3161" s="1230"/>
      <c r="BK3161" s="1230"/>
      <c r="BL3161" s="1230"/>
      <c r="BM3161" s="1230"/>
      <c r="BN3161" s="1230"/>
      <c r="BO3161" s="1230"/>
      <c r="BP3161" s="1230"/>
      <c r="BQ3161" s="1230"/>
      <c r="BR3161" s="1230"/>
      <c r="BS3161" s="1230"/>
      <c r="BT3161" s="1230"/>
      <c r="BU3161" s="1230"/>
      <c r="BV3161" s="1230"/>
      <c r="BW3161" s="1230"/>
      <c r="BX3161" s="1230"/>
      <c r="BY3161" s="1230"/>
    </row>
    <row r="3162" spans="36:77" s="1227" customFormat="1" ht="12.75">
      <c r="AJ3162" s="1228"/>
      <c r="AK3162" s="1228"/>
      <c r="AL3162" s="1228"/>
      <c r="AM3162" s="1228"/>
      <c r="AN3162" s="1228"/>
      <c r="AO3162" s="1228"/>
      <c r="AP3162" s="1228"/>
      <c r="AQ3162" s="1228"/>
      <c r="AR3162" s="1229"/>
      <c r="AS3162" s="1229"/>
      <c r="AT3162" s="1229"/>
      <c r="AU3162" s="1229"/>
      <c r="AV3162" s="1229"/>
      <c r="AW3162" s="1229"/>
      <c r="AX3162" s="1229"/>
      <c r="AY3162" s="1229"/>
      <c r="AZ3162" s="1229"/>
      <c r="BA3162" s="1229"/>
      <c r="BB3162" s="1229"/>
      <c r="BC3162" s="1229"/>
      <c r="BD3162" s="1229"/>
      <c r="BE3162" s="1230"/>
      <c r="BF3162" s="1230"/>
      <c r="BG3162" s="1230"/>
      <c r="BH3162" s="1230"/>
      <c r="BI3162" s="1230"/>
      <c r="BJ3162" s="1230"/>
      <c r="BK3162" s="1230"/>
      <c r="BL3162" s="1230"/>
      <c r="BM3162" s="1230"/>
      <c r="BN3162" s="1230"/>
      <c r="BO3162" s="1230"/>
      <c r="BP3162" s="1230"/>
      <c r="BQ3162" s="1230"/>
      <c r="BR3162" s="1230"/>
      <c r="BS3162" s="1230"/>
      <c r="BT3162" s="1230"/>
      <c r="BU3162" s="1230"/>
      <c r="BV3162" s="1230"/>
      <c r="BW3162" s="1230"/>
      <c r="BX3162" s="1230"/>
      <c r="BY3162" s="1230"/>
    </row>
    <row r="3163" spans="36:77" s="1227" customFormat="1" ht="12.75">
      <c r="AJ3163" s="1228"/>
      <c r="AK3163" s="1228"/>
      <c r="AL3163" s="1228"/>
      <c r="AM3163" s="1228"/>
      <c r="AN3163" s="1228"/>
      <c r="AO3163" s="1228"/>
      <c r="AP3163" s="1228"/>
      <c r="AQ3163" s="1228"/>
      <c r="AR3163" s="1229"/>
      <c r="AS3163" s="1229"/>
      <c r="AT3163" s="1229"/>
      <c r="AU3163" s="1229"/>
      <c r="AV3163" s="1229"/>
      <c r="AW3163" s="1229"/>
      <c r="AX3163" s="1229"/>
      <c r="AY3163" s="1229"/>
      <c r="AZ3163" s="1229"/>
      <c r="BA3163" s="1229"/>
      <c r="BB3163" s="1229"/>
      <c r="BC3163" s="1229"/>
      <c r="BD3163" s="1229"/>
      <c r="BE3163" s="1230"/>
      <c r="BF3163" s="1230"/>
      <c r="BG3163" s="1230"/>
      <c r="BH3163" s="1230"/>
      <c r="BI3163" s="1230"/>
      <c r="BJ3163" s="1230"/>
      <c r="BK3163" s="1230"/>
      <c r="BL3163" s="1230"/>
      <c r="BM3163" s="1230"/>
      <c r="BN3163" s="1230"/>
      <c r="BO3163" s="1230"/>
      <c r="BP3163" s="1230"/>
      <c r="BQ3163" s="1230"/>
      <c r="BR3163" s="1230"/>
      <c r="BS3163" s="1230"/>
      <c r="BT3163" s="1230"/>
      <c r="BU3163" s="1230"/>
      <c r="BV3163" s="1230"/>
      <c r="BW3163" s="1230"/>
      <c r="BX3163" s="1230"/>
      <c r="BY3163" s="1230"/>
    </row>
    <row r="3164" spans="36:77" s="1227" customFormat="1" ht="12.75">
      <c r="AJ3164" s="1228"/>
      <c r="AK3164" s="1228"/>
      <c r="AL3164" s="1228"/>
      <c r="AM3164" s="1228"/>
      <c r="AN3164" s="1228"/>
      <c r="AO3164" s="1228"/>
      <c r="AP3164" s="1228"/>
      <c r="AQ3164" s="1228"/>
      <c r="AR3164" s="1229"/>
      <c r="AS3164" s="1229"/>
      <c r="AT3164" s="1229"/>
      <c r="AU3164" s="1229"/>
      <c r="AV3164" s="1229"/>
      <c r="AW3164" s="1229"/>
      <c r="AX3164" s="1229"/>
      <c r="AY3164" s="1229"/>
      <c r="AZ3164" s="1229"/>
      <c r="BA3164" s="1229"/>
      <c r="BB3164" s="1229"/>
      <c r="BC3164" s="1229"/>
      <c r="BD3164" s="1229"/>
      <c r="BE3164" s="1230"/>
      <c r="BF3164" s="1230"/>
      <c r="BG3164" s="1230"/>
      <c r="BH3164" s="1230"/>
      <c r="BI3164" s="1230"/>
      <c r="BJ3164" s="1230"/>
      <c r="BK3164" s="1230"/>
      <c r="BL3164" s="1230"/>
      <c r="BM3164" s="1230"/>
      <c r="BN3164" s="1230"/>
      <c r="BO3164" s="1230"/>
      <c r="BP3164" s="1230"/>
      <c r="BQ3164" s="1230"/>
      <c r="BR3164" s="1230"/>
      <c r="BS3164" s="1230"/>
      <c r="BT3164" s="1230"/>
      <c r="BU3164" s="1230"/>
      <c r="BV3164" s="1230"/>
      <c r="BW3164" s="1230"/>
      <c r="BX3164" s="1230"/>
      <c r="BY3164" s="1230"/>
    </row>
    <row r="3165" spans="36:77" s="1227" customFormat="1" ht="12.75">
      <c r="AJ3165" s="1228"/>
      <c r="AK3165" s="1228"/>
      <c r="AL3165" s="1228"/>
      <c r="AM3165" s="1228"/>
      <c r="AN3165" s="1228"/>
      <c r="AO3165" s="1228"/>
      <c r="AP3165" s="1228"/>
      <c r="AQ3165" s="1228"/>
      <c r="AR3165" s="1229"/>
      <c r="AS3165" s="1229"/>
      <c r="AT3165" s="1229"/>
      <c r="AU3165" s="1229"/>
      <c r="AV3165" s="1229"/>
      <c r="AW3165" s="1229"/>
      <c r="AX3165" s="1229"/>
      <c r="AY3165" s="1229"/>
      <c r="AZ3165" s="1229"/>
      <c r="BA3165" s="1229"/>
      <c r="BB3165" s="1229"/>
      <c r="BC3165" s="1229"/>
      <c r="BD3165" s="1229"/>
      <c r="BE3165" s="1230"/>
      <c r="BF3165" s="1230"/>
      <c r="BG3165" s="1230"/>
      <c r="BH3165" s="1230"/>
      <c r="BI3165" s="1230"/>
      <c r="BJ3165" s="1230"/>
      <c r="BK3165" s="1230"/>
      <c r="BL3165" s="1230"/>
      <c r="BM3165" s="1230"/>
      <c r="BN3165" s="1230"/>
      <c r="BO3165" s="1230"/>
      <c r="BP3165" s="1230"/>
      <c r="BQ3165" s="1230"/>
      <c r="BR3165" s="1230"/>
      <c r="BS3165" s="1230"/>
      <c r="BT3165" s="1230"/>
      <c r="BU3165" s="1230"/>
      <c r="BV3165" s="1230"/>
      <c r="BW3165" s="1230"/>
      <c r="BX3165" s="1230"/>
      <c r="BY3165" s="1230"/>
    </row>
    <row r="3166" spans="36:77" s="1227" customFormat="1" ht="12.75">
      <c r="AJ3166" s="1228"/>
      <c r="AK3166" s="1228"/>
      <c r="AL3166" s="1228"/>
      <c r="AM3166" s="1228"/>
      <c r="AN3166" s="1228"/>
      <c r="AO3166" s="1228"/>
      <c r="AP3166" s="1228"/>
      <c r="AQ3166" s="1228"/>
      <c r="AR3166" s="1229"/>
      <c r="AS3166" s="1229"/>
      <c r="AT3166" s="1229"/>
      <c r="AU3166" s="1229"/>
      <c r="AV3166" s="1229"/>
      <c r="AW3166" s="1229"/>
      <c r="AX3166" s="1229"/>
      <c r="AY3166" s="1229"/>
      <c r="AZ3166" s="1229"/>
      <c r="BA3166" s="1229"/>
      <c r="BB3166" s="1229"/>
      <c r="BC3166" s="1229"/>
      <c r="BD3166" s="1229"/>
      <c r="BE3166" s="1230"/>
      <c r="BF3166" s="1230"/>
      <c r="BG3166" s="1230"/>
      <c r="BH3166" s="1230"/>
      <c r="BI3166" s="1230"/>
      <c r="BJ3166" s="1230"/>
      <c r="BK3166" s="1230"/>
      <c r="BL3166" s="1230"/>
      <c r="BM3166" s="1230"/>
      <c r="BN3166" s="1230"/>
      <c r="BO3166" s="1230"/>
      <c r="BP3166" s="1230"/>
      <c r="BQ3166" s="1230"/>
      <c r="BR3166" s="1230"/>
      <c r="BS3166" s="1230"/>
      <c r="BT3166" s="1230"/>
      <c r="BU3166" s="1230"/>
      <c r="BV3166" s="1230"/>
      <c r="BW3166" s="1230"/>
      <c r="BX3166" s="1230"/>
      <c r="BY3166" s="1230"/>
    </row>
    <row r="3167" spans="36:77" s="1227" customFormat="1" ht="12.75">
      <c r="AJ3167" s="1228"/>
      <c r="AK3167" s="1228"/>
      <c r="AL3167" s="1228"/>
      <c r="AM3167" s="1228"/>
      <c r="AN3167" s="1228"/>
      <c r="AO3167" s="1228"/>
      <c r="AP3167" s="1228"/>
      <c r="AQ3167" s="1228"/>
      <c r="AR3167" s="1229"/>
      <c r="AS3167" s="1229"/>
      <c r="AT3167" s="1229"/>
      <c r="AU3167" s="1229"/>
      <c r="AV3167" s="1229"/>
      <c r="AW3167" s="1229"/>
      <c r="AX3167" s="1229"/>
      <c r="AY3167" s="1229"/>
      <c r="AZ3167" s="1229"/>
      <c r="BA3167" s="1229"/>
      <c r="BB3167" s="1229"/>
      <c r="BC3167" s="1229"/>
      <c r="BD3167" s="1229"/>
      <c r="BE3167" s="1230"/>
      <c r="BF3167" s="1230"/>
      <c r="BG3167" s="1230"/>
      <c r="BH3167" s="1230"/>
      <c r="BI3167" s="1230"/>
      <c r="BJ3167" s="1230"/>
      <c r="BK3167" s="1230"/>
      <c r="BL3167" s="1230"/>
      <c r="BM3167" s="1230"/>
      <c r="BN3167" s="1230"/>
      <c r="BO3167" s="1230"/>
      <c r="BP3167" s="1230"/>
      <c r="BQ3167" s="1230"/>
      <c r="BR3167" s="1230"/>
      <c r="BS3167" s="1230"/>
      <c r="BT3167" s="1230"/>
      <c r="BU3167" s="1230"/>
      <c r="BV3167" s="1230"/>
      <c r="BW3167" s="1230"/>
      <c r="BX3167" s="1230"/>
      <c r="BY3167" s="1230"/>
    </row>
    <row r="3168" spans="36:77" s="1227" customFormat="1" ht="12.75">
      <c r="AJ3168" s="1228"/>
      <c r="AK3168" s="1228"/>
      <c r="AL3168" s="1228"/>
      <c r="AM3168" s="1228"/>
      <c r="AN3168" s="1228"/>
      <c r="AO3168" s="1228"/>
      <c r="AP3168" s="1228"/>
      <c r="AQ3168" s="1228"/>
      <c r="AR3168" s="1229"/>
      <c r="AS3168" s="1229"/>
      <c r="AT3168" s="1229"/>
      <c r="AU3168" s="1229"/>
      <c r="AV3168" s="1229"/>
      <c r="AW3168" s="1229"/>
      <c r="AX3168" s="1229"/>
      <c r="AY3168" s="1229"/>
      <c r="AZ3168" s="1229"/>
      <c r="BA3168" s="1229"/>
      <c r="BB3168" s="1229"/>
      <c r="BC3168" s="1229"/>
      <c r="BD3168" s="1229"/>
      <c r="BE3168" s="1230"/>
      <c r="BF3168" s="1230"/>
      <c r="BG3168" s="1230"/>
      <c r="BH3168" s="1230"/>
      <c r="BI3168" s="1230"/>
      <c r="BJ3168" s="1230"/>
      <c r="BK3168" s="1230"/>
      <c r="BL3168" s="1230"/>
      <c r="BM3168" s="1230"/>
      <c r="BN3168" s="1230"/>
      <c r="BO3168" s="1230"/>
      <c r="BP3168" s="1230"/>
      <c r="BQ3168" s="1230"/>
      <c r="BR3168" s="1230"/>
      <c r="BS3168" s="1230"/>
      <c r="BT3168" s="1230"/>
      <c r="BU3168" s="1230"/>
      <c r="BV3168" s="1230"/>
      <c r="BW3168" s="1230"/>
      <c r="BX3168" s="1230"/>
      <c r="BY3168" s="1230"/>
    </row>
    <row r="3169" spans="36:77" s="1227" customFormat="1" ht="12.75">
      <c r="AJ3169" s="1228"/>
      <c r="AK3169" s="1228"/>
      <c r="AL3169" s="1228"/>
      <c r="AM3169" s="1228"/>
      <c r="AN3169" s="1228"/>
      <c r="AO3169" s="1228"/>
      <c r="AP3169" s="1228"/>
      <c r="AQ3169" s="1228"/>
      <c r="AR3169" s="1229"/>
      <c r="AS3169" s="1229"/>
      <c r="AT3169" s="1229"/>
      <c r="AU3169" s="1229"/>
      <c r="AV3169" s="1229"/>
      <c r="AW3169" s="1229"/>
      <c r="AX3169" s="1229"/>
      <c r="AY3169" s="1229"/>
      <c r="AZ3169" s="1229"/>
      <c r="BA3169" s="1229"/>
      <c r="BB3169" s="1229"/>
      <c r="BC3169" s="1229"/>
      <c r="BD3169" s="1229"/>
      <c r="BE3169" s="1230"/>
      <c r="BF3169" s="1230"/>
      <c r="BG3169" s="1230"/>
      <c r="BH3169" s="1230"/>
      <c r="BI3169" s="1230"/>
      <c r="BJ3169" s="1230"/>
      <c r="BK3169" s="1230"/>
      <c r="BL3169" s="1230"/>
      <c r="BM3169" s="1230"/>
      <c r="BN3169" s="1230"/>
      <c r="BO3169" s="1230"/>
      <c r="BP3169" s="1230"/>
      <c r="BQ3169" s="1230"/>
      <c r="BR3169" s="1230"/>
      <c r="BS3169" s="1230"/>
      <c r="BT3169" s="1230"/>
      <c r="BU3169" s="1230"/>
      <c r="BV3169" s="1230"/>
      <c r="BW3169" s="1230"/>
      <c r="BX3169" s="1230"/>
      <c r="BY3169" s="1230"/>
    </row>
    <row r="3170" spans="36:77" s="1227" customFormat="1" ht="12.75">
      <c r="AJ3170" s="1228"/>
      <c r="AK3170" s="1228"/>
      <c r="AL3170" s="1228"/>
      <c r="AM3170" s="1228"/>
      <c r="AN3170" s="1228"/>
      <c r="AO3170" s="1228"/>
      <c r="AP3170" s="1228"/>
      <c r="AQ3170" s="1228"/>
      <c r="AR3170" s="1229"/>
      <c r="AS3170" s="1229"/>
      <c r="AT3170" s="1229"/>
      <c r="AU3170" s="1229"/>
      <c r="AV3170" s="1229"/>
      <c r="AW3170" s="1229"/>
      <c r="AX3170" s="1229"/>
      <c r="AY3170" s="1229"/>
      <c r="AZ3170" s="1229"/>
      <c r="BA3170" s="1229"/>
      <c r="BB3170" s="1229"/>
      <c r="BC3170" s="1229"/>
      <c r="BD3170" s="1229"/>
      <c r="BE3170" s="1230"/>
      <c r="BF3170" s="1230"/>
      <c r="BG3170" s="1230"/>
      <c r="BH3170" s="1230"/>
      <c r="BI3170" s="1230"/>
      <c r="BJ3170" s="1230"/>
      <c r="BK3170" s="1230"/>
      <c r="BL3170" s="1230"/>
      <c r="BM3170" s="1230"/>
      <c r="BN3170" s="1230"/>
      <c r="BO3170" s="1230"/>
      <c r="BP3170" s="1230"/>
      <c r="BQ3170" s="1230"/>
      <c r="BR3170" s="1230"/>
      <c r="BS3170" s="1230"/>
      <c r="BT3170" s="1230"/>
      <c r="BU3170" s="1230"/>
      <c r="BV3170" s="1230"/>
      <c r="BW3170" s="1230"/>
      <c r="BX3170" s="1230"/>
      <c r="BY3170" s="1230"/>
    </row>
    <row r="3171" spans="36:77" s="1227" customFormat="1" ht="12.75">
      <c r="AJ3171" s="1228"/>
      <c r="AK3171" s="1228"/>
      <c r="AL3171" s="1228"/>
      <c r="AM3171" s="1228"/>
      <c r="AN3171" s="1228"/>
      <c r="AO3171" s="1228"/>
      <c r="AP3171" s="1228"/>
      <c r="AQ3171" s="1228"/>
      <c r="AR3171" s="1229"/>
      <c r="AS3171" s="1229"/>
      <c r="AT3171" s="1229"/>
      <c r="AU3171" s="1229"/>
      <c r="AV3171" s="1229"/>
      <c r="AW3171" s="1229"/>
      <c r="AX3171" s="1229"/>
      <c r="AY3171" s="1229"/>
      <c r="AZ3171" s="1229"/>
      <c r="BA3171" s="1229"/>
      <c r="BB3171" s="1229"/>
      <c r="BC3171" s="1229"/>
      <c r="BD3171" s="1229"/>
      <c r="BE3171" s="1230"/>
      <c r="BF3171" s="1230"/>
      <c r="BG3171" s="1230"/>
      <c r="BH3171" s="1230"/>
      <c r="BI3171" s="1230"/>
      <c r="BJ3171" s="1230"/>
      <c r="BK3171" s="1230"/>
      <c r="BL3171" s="1230"/>
      <c r="BM3171" s="1230"/>
      <c r="BN3171" s="1230"/>
      <c r="BO3171" s="1230"/>
      <c r="BP3171" s="1230"/>
      <c r="BQ3171" s="1230"/>
      <c r="BR3171" s="1230"/>
      <c r="BS3171" s="1230"/>
      <c r="BT3171" s="1230"/>
      <c r="BU3171" s="1230"/>
      <c r="BV3171" s="1230"/>
      <c r="BW3171" s="1230"/>
      <c r="BX3171" s="1230"/>
      <c r="BY3171" s="1230"/>
    </row>
    <row r="3172" spans="36:77" s="1227" customFormat="1" ht="12.75">
      <c r="AJ3172" s="1228"/>
      <c r="AK3172" s="1228"/>
      <c r="AL3172" s="1228"/>
      <c r="AM3172" s="1228"/>
      <c r="AN3172" s="1228"/>
      <c r="AO3172" s="1228"/>
      <c r="AP3172" s="1228"/>
      <c r="AQ3172" s="1228"/>
      <c r="AR3172" s="1229"/>
      <c r="AS3172" s="1229"/>
      <c r="AT3172" s="1229"/>
      <c r="AU3172" s="1229"/>
      <c r="AV3172" s="1229"/>
      <c r="AW3172" s="1229"/>
      <c r="AX3172" s="1229"/>
      <c r="AY3172" s="1229"/>
      <c r="AZ3172" s="1229"/>
      <c r="BA3172" s="1229"/>
      <c r="BB3172" s="1229"/>
      <c r="BC3172" s="1229"/>
      <c r="BD3172" s="1229"/>
      <c r="BE3172" s="1230"/>
      <c r="BF3172" s="1230"/>
      <c r="BG3172" s="1230"/>
      <c r="BH3172" s="1230"/>
      <c r="BI3172" s="1230"/>
      <c r="BJ3172" s="1230"/>
      <c r="BK3172" s="1230"/>
      <c r="BL3172" s="1230"/>
      <c r="BM3172" s="1230"/>
      <c r="BN3172" s="1230"/>
      <c r="BO3172" s="1230"/>
      <c r="BP3172" s="1230"/>
      <c r="BQ3172" s="1230"/>
      <c r="BR3172" s="1230"/>
      <c r="BS3172" s="1230"/>
      <c r="BT3172" s="1230"/>
      <c r="BU3172" s="1230"/>
      <c r="BV3172" s="1230"/>
      <c r="BW3172" s="1230"/>
      <c r="BX3172" s="1230"/>
      <c r="BY3172" s="1230"/>
    </row>
    <row r="3173" spans="36:77" s="1227" customFormat="1" ht="12.75">
      <c r="AJ3173" s="1228"/>
      <c r="AK3173" s="1228"/>
      <c r="AL3173" s="1228"/>
      <c r="AM3173" s="1228"/>
      <c r="AN3173" s="1228"/>
      <c r="AO3173" s="1228"/>
      <c r="AP3173" s="1228"/>
      <c r="AQ3173" s="1228"/>
      <c r="AR3173" s="1229"/>
      <c r="AS3173" s="1229"/>
      <c r="AT3173" s="1229"/>
      <c r="AU3173" s="1229"/>
      <c r="AV3173" s="1229"/>
      <c r="AW3173" s="1229"/>
      <c r="AX3173" s="1229"/>
      <c r="AY3173" s="1229"/>
      <c r="AZ3173" s="1229"/>
      <c r="BA3173" s="1229"/>
      <c r="BB3173" s="1229"/>
      <c r="BC3173" s="1229"/>
      <c r="BD3173" s="1229"/>
      <c r="BE3173" s="1230"/>
      <c r="BF3173" s="1230"/>
      <c r="BG3173" s="1230"/>
      <c r="BH3173" s="1230"/>
      <c r="BI3173" s="1230"/>
      <c r="BJ3173" s="1230"/>
      <c r="BK3173" s="1230"/>
      <c r="BL3173" s="1230"/>
      <c r="BM3173" s="1230"/>
      <c r="BN3173" s="1230"/>
      <c r="BO3173" s="1230"/>
      <c r="BP3173" s="1230"/>
      <c r="BQ3173" s="1230"/>
      <c r="BR3173" s="1230"/>
      <c r="BS3173" s="1230"/>
      <c r="BT3173" s="1230"/>
      <c r="BU3173" s="1230"/>
      <c r="BV3173" s="1230"/>
      <c r="BW3173" s="1230"/>
      <c r="BX3173" s="1230"/>
      <c r="BY3173" s="1230"/>
    </row>
    <row r="3174" spans="36:77" s="1227" customFormat="1" ht="12.75">
      <c r="AJ3174" s="1228"/>
      <c r="AK3174" s="1228"/>
      <c r="AL3174" s="1228"/>
      <c r="AM3174" s="1228"/>
      <c r="AN3174" s="1228"/>
      <c r="AO3174" s="1228"/>
      <c r="AP3174" s="1228"/>
      <c r="AQ3174" s="1228"/>
      <c r="AR3174" s="1229"/>
      <c r="AS3174" s="1229"/>
      <c r="AT3174" s="1229"/>
      <c r="AU3174" s="1229"/>
      <c r="AV3174" s="1229"/>
      <c r="AW3174" s="1229"/>
      <c r="AX3174" s="1229"/>
      <c r="AY3174" s="1229"/>
      <c r="AZ3174" s="1229"/>
      <c r="BA3174" s="1229"/>
      <c r="BB3174" s="1229"/>
      <c r="BC3174" s="1229"/>
      <c r="BD3174" s="1229"/>
      <c r="BE3174" s="1230"/>
      <c r="BF3174" s="1230"/>
      <c r="BG3174" s="1230"/>
      <c r="BH3174" s="1230"/>
      <c r="BI3174" s="1230"/>
      <c r="BJ3174" s="1230"/>
      <c r="BK3174" s="1230"/>
      <c r="BL3174" s="1230"/>
      <c r="BM3174" s="1230"/>
      <c r="BN3174" s="1230"/>
      <c r="BO3174" s="1230"/>
      <c r="BP3174" s="1230"/>
      <c r="BQ3174" s="1230"/>
      <c r="BR3174" s="1230"/>
      <c r="BS3174" s="1230"/>
      <c r="BT3174" s="1230"/>
      <c r="BU3174" s="1230"/>
      <c r="BV3174" s="1230"/>
      <c r="BW3174" s="1230"/>
      <c r="BX3174" s="1230"/>
      <c r="BY3174" s="1230"/>
    </row>
    <row r="3175" spans="36:77" s="1227" customFormat="1" ht="12.75">
      <c r="AJ3175" s="1228"/>
      <c r="AK3175" s="1228"/>
      <c r="AL3175" s="1228"/>
      <c r="AM3175" s="1228"/>
      <c r="AN3175" s="1228"/>
      <c r="AO3175" s="1228"/>
      <c r="AP3175" s="1228"/>
      <c r="AQ3175" s="1228"/>
      <c r="AR3175" s="1229"/>
      <c r="AS3175" s="1229"/>
      <c r="AT3175" s="1229"/>
      <c r="AU3175" s="1229"/>
      <c r="AV3175" s="1229"/>
      <c r="AW3175" s="1229"/>
      <c r="AX3175" s="1229"/>
      <c r="AY3175" s="1229"/>
      <c r="AZ3175" s="1229"/>
      <c r="BA3175" s="1229"/>
      <c r="BB3175" s="1229"/>
      <c r="BC3175" s="1229"/>
      <c r="BD3175" s="1229"/>
      <c r="BE3175" s="1230"/>
      <c r="BF3175" s="1230"/>
      <c r="BG3175" s="1230"/>
      <c r="BH3175" s="1230"/>
      <c r="BI3175" s="1230"/>
      <c r="BJ3175" s="1230"/>
      <c r="BK3175" s="1230"/>
      <c r="BL3175" s="1230"/>
      <c r="BM3175" s="1230"/>
      <c r="BN3175" s="1230"/>
      <c r="BO3175" s="1230"/>
      <c r="BP3175" s="1230"/>
      <c r="BQ3175" s="1230"/>
      <c r="BR3175" s="1230"/>
      <c r="BS3175" s="1230"/>
      <c r="BT3175" s="1230"/>
      <c r="BU3175" s="1230"/>
      <c r="BV3175" s="1230"/>
      <c r="BW3175" s="1230"/>
      <c r="BX3175" s="1230"/>
      <c r="BY3175" s="1230"/>
    </row>
    <row r="3176" spans="36:77" s="1227" customFormat="1" ht="12.75">
      <c r="AJ3176" s="1228"/>
      <c r="AK3176" s="1228"/>
      <c r="AL3176" s="1228"/>
      <c r="AM3176" s="1228"/>
      <c r="AN3176" s="1228"/>
      <c r="AO3176" s="1228"/>
      <c r="AP3176" s="1228"/>
      <c r="AQ3176" s="1228"/>
      <c r="AR3176" s="1229"/>
      <c r="AS3176" s="1229"/>
      <c r="AT3176" s="1229"/>
      <c r="AU3176" s="1229"/>
      <c r="AV3176" s="1229"/>
      <c r="AW3176" s="1229"/>
      <c r="AX3176" s="1229"/>
      <c r="AY3176" s="1229"/>
      <c r="AZ3176" s="1229"/>
      <c r="BA3176" s="1229"/>
      <c r="BB3176" s="1229"/>
      <c r="BC3176" s="1229"/>
      <c r="BD3176" s="1229"/>
      <c r="BE3176" s="1230"/>
      <c r="BF3176" s="1230"/>
      <c r="BG3176" s="1230"/>
      <c r="BH3176" s="1230"/>
      <c r="BI3176" s="1230"/>
      <c r="BJ3176" s="1230"/>
      <c r="BK3176" s="1230"/>
      <c r="BL3176" s="1230"/>
      <c r="BM3176" s="1230"/>
      <c r="BN3176" s="1230"/>
      <c r="BO3176" s="1230"/>
      <c r="BP3176" s="1230"/>
      <c r="BQ3176" s="1230"/>
      <c r="BR3176" s="1230"/>
      <c r="BS3176" s="1230"/>
      <c r="BT3176" s="1230"/>
      <c r="BU3176" s="1230"/>
      <c r="BV3176" s="1230"/>
      <c r="BW3176" s="1230"/>
      <c r="BX3176" s="1230"/>
      <c r="BY3176" s="1230"/>
    </row>
    <row r="3177" spans="36:77" s="1227" customFormat="1" ht="12.75">
      <c r="AJ3177" s="1228"/>
      <c r="AK3177" s="1228"/>
      <c r="AL3177" s="1228"/>
      <c r="AM3177" s="1228"/>
      <c r="AN3177" s="1228"/>
      <c r="AO3177" s="1228"/>
      <c r="AP3177" s="1228"/>
      <c r="AQ3177" s="1228"/>
      <c r="AR3177" s="1229"/>
      <c r="AS3177" s="1229"/>
      <c r="AT3177" s="1229"/>
      <c r="AU3177" s="1229"/>
      <c r="AV3177" s="1229"/>
      <c r="AW3177" s="1229"/>
      <c r="AX3177" s="1229"/>
      <c r="AY3177" s="1229"/>
      <c r="AZ3177" s="1229"/>
      <c r="BA3177" s="1229"/>
      <c r="BB3177" s="1229"/>
      <c r="BC3177" s="1229"/>
      <c r="BD3177" s="1229"/>
      <c r="BE3177" s="1230"/>
      <c r="BF3177" s="1230"/>
      <c r="BG3177" s="1230"/>
      <c r="BH3177" s="1230"/>
      <c r="BI3177" s="1230"/>
      <c r="BJ3177" s="1230"/>
      <c r="BK3177" s="1230"/>
      <c r="BL3177" s="1230"/>
      <c r="BM3177" s="1230"/>
      <c r="BN3177" s="1230"/>
      <c r="BO3177" s="1230"/>
      <c r="BP3177" s="1230"/>
      <c r="BQ3177" s="1230"/>
      <c r="BR3177" s="1230"/>
      <c r="BS3177" s="1230"/>
      <c r="BT3177" s="1230"/>
      <c r="BU3177" s="1230"/>
      <c r="BV3177" s="1230"/>
      <c r="BW3177" s="1230"/>
      <c r="BX3177" s="1230"/>
      <c r="BY3177" s="1230"/>
    </row>
    <row r="3178" spans="36:77" s="1227" customFormat="1" ht="12.75">
      <c r="AJ3178" s="1228"/>
      <c r="AK3178" s="1228"/>
      <c r="AL3178" s="1228"/>
      <c r="AM3178" s="1228"/>
      <c r="AN3178" s="1228"/>
      <c r="AO3178" s="1228"/>
      <c r="AP3178" s="1228"/>
      <c r="AQ3178" s="1228"/>
      <c r="AR3178" s="1229"/>
      <c r="AS3178" s="1229"/>
      <c r="AT3178" s="1229"/>
      <c r="AU3178" s="1229"/>
      <c r="AV3178" s="1229"/>
      <c r="AW3178" s="1229"/>
      <c r="AX3178" s="1229"/>
      <c r="AY3178" s="1229"/>
      <c r="AZ3178" s="1229"/>
      <c r="BA3178" s="1229"/>
      <c r="BB3178" s="1229"/>
      <c r="BC3178" s="1229"/>
      <c r="BD3178" s="1229"/>
      <c r="BE3178" s="1230"/>
      <c r="BF3178" s="1230"/>
      <c r="BG3178" s="1230"/>
      <c r="BH3178" s="1230"/>
      <c r="BI3178" s="1230"/>
      <c r="BJ3178" s="1230"/>
      <c r="BK3178" s="1230"/>
      <c r="BL3178" s="1230"/>
      <c r="BM3178" s="1230"/>
      <c r="BN3178" s="1230"/>
      <c r="BO3178" s="1230"/>
      <c r="BP3178" s="1230"/>
      <c r="BQ3178" s="1230"/>
      <c r="BR3178" s="1230"/>
      <c r="BS3178" s="1230"/>
      <c r="BT3178" s="1230"/>
      <c r="BU3178" s="1230"/>
      <c r="BV3178" s="1230"/>
      <c r="BW3178" s="1230"/>
      <c r="BX3178" s="1230"/>
      <c r="BY3178" s="1230"/>
    </row>
    <row r="3179" spans="36:77" s="1227" customFormat="1" ht="12.75">
      <c r="AJ3179" s="1228"/>
      <c r="AK3179" s="1228"/>
      <c r="AL3179" s="1228"/>
      <c r="AM3179" s="1228"/>
      <c r="AN3179" s="1228"/>
      <c r="AO3179" s="1228"/>
      <c r="AP3179" s="1228"/>
      <c r="AQ3179" s="1228"/>
      <c r="AR3179" s="1229"/>
      <c r="AS3179" s="1229"/>
      <c r="AT3179" s="1229"/>
      <c r="AU3179" s="1229"/>
      <c r="AV3179" s="1229"/>
      <c r="AW3179" s="1229"/>
      <c r="AX3179" s="1229"/>
      <c r="AY3179" s="1229"/>
      <c r="AZ3179" s="1229"/>
      <c r="BA3179" s="1229"/>
      <c r="BB3179" s="1229"/>
      <c r="BC3179" s="1229"/>
      <c r="BD3179" s="1229"/>
      <c r="BE3179" s="1230"/>
      <c r="BF3179" s="1230"/>
      <c r="BG3179" s="1230"/>
      <c r="BH3179" s="1230"/>
      <c r="BI3179" s="1230"/>
      <c r="BJ3179" s="1230"/>
      <c r="BK3179" s="1230"/>
      <c r="BL3179" s="1230"/>
      <c r="BM3179" s="1230"/>
      <c r="BN3179" s="1230"/>
      <c r="BO3179" s="1230"/>
      <c r="BP3179" s="1230"/>
      <c r="BQ3179" s="1230"/>
      <c r="BR3179" s="1230"/>
      <c r="BS3179" s="1230"/>
      <c r="BT3179" s="1230"/>
      <c r="BU3179" s="1230"/>
      <c r="BV3179" s="1230"/>
      <c r="BW3179" s="1230"/>
      <c r="BX3179" s="1230"/>
      <c r="BY3179" s="1230"/>
    </row>
    <row r="3180" spans="36:77" s="1227" customFormat="1" ht="12.75">
      <c r="AJ3180" s="1228"/>
      <c r="AK3180" s="1228"/>
      <c r="AL3180" s="1228"/>
      <c r="AM3180" s="1228"/>
      <c r="AN3180" s="1228"/>
      <c r="AO3180" s="1228"/>
      <c r="AP3180" s="1228"/>
      <c r="AQ3180" s="1228"/>
      <c r="AR3180" s="1229"/>
      <c r="AS3180" s="1229"/>
      <c r="AT3180" s="1229"/>
      <c r="AU3180" s="1229"/>
      <c r="AV3180" s="1229"/>
      <c r="AW3180" s="1229"/>
      <c r="AX3180" s="1229"/>
      <c r="AY3180" s="1229"/>
      <c r="AZ3180" s="1229"/>
      <c r="BA3180" s="1229"/>
      <c r="BB3180" s="1229"/>
      <c r="BC3180" s="1229"/>
      <c r="BD3180" s="1229"/>
      <c r="BE3180" s="1230"/>
      <c r="BF3180" s="1230"/>
      <c r="BG3180" s="1230"/>
      <c r="BH3180" s="1230"/>
      <c r="BI3180" s="1230"/>
      <c r="BJ3180" s="1230"/>
      <c r="BK3180" s="1230"/>
      <c r="BL3180" s="1230"/>
      <c r="BM3180" s="1230"/>
      <c r="BN3180" s="1230"/>
      <c r="BO3180" s="1230"/>
      <c r="BP3180" s="1230"/>
      <c r="BQ3180" s="1230"/>
      <c r="BR3180" s="1230"/>
      <c r="BS3180" s="1230"/>
      <c r="BT3180" s="1230"/>
      <c r="BU3180" s="1230"/>
      <c r="BV3180" s="1230"/>
      <c r="BW3180" s="1230"/>
      <c r="BX3180" s="1230"/>
      <c r="BY3180" s="1230"/>
    </row>
    <row r="3181" spans="36:77" s="1227" customFormat="1" ht="12.75">
      <c r="AJ3181" s="1228"/>
      <c r="AK3181" s="1228"/>
      <c r="AL3181" s="1228"/>
      <c r="AM3181" s="1228"/>
      <c r="AN3181" s="1228"/>
      <c r="AO3181" s="1228"/>
      <c r="AP3181" s="1228"/>
      <c r="AQ3181" s="1228"/>
      <c r="AR3181" s="1229"/>
      <c r="AS3181" s="1229"/>
      <c r="AT3181" s="1229"/>
      <c r="AU3181" s="1229"/>
      <c r="AV3181" s="1229"/>
      <c r="AW3181" s="1229"/>
      <c r="AX3181" s="1229"/>
      <c r="AY3181" s="1229"/>
      <c r="AZ3181" s="1229"/>
      <c r="BA3181" s="1229"/>
      <c r="BB3181" s="1229"/>
      <c r="BC3181" s="1229"/>
      <c r="BD3181" s="1229"/>
      <c r="BE3181" s="1230"/>
      <c r="BF3181" s="1230"/>
      <c r="BG3181" s="1230"/>
      <c r="BH3181" s="1230"/>
      <c r="BI3181" s="1230"/>
      <c r="BJ3181" s="1230"/>
      <c r="BK3181" s="1230"/>
      <c r="BL3181" s="1230"/>
      <c r="BM3181" s="1230"/>
      <c r="BN3181" s="1230"/>
      <c r="BO3181" s="1230"/>
      <c r="BP3181" s="1230"/>
      <c r="BQ3181" s="1230"/>
      <c r="BR3181" s="1230"/>
      <c r="BS3181" s="1230"/>
      <c r="BT3181" s="1230"/>
      <c r="BU3181" s="1230"/>
      <c r="BV3181" s="1230"/>
      <c r="BW3181" s="1230"/>
      <c r="BX3181" s="1230"/>
      <c r="BY3181" s="1230"/>
    </row>
    <row r="3182" spans="36:77" s="1227" customFormat="1" ht="12.75">
      <c r="AJ3182" s="1228"/>
      <c r="AK3182" s="1228"/>
      <c r="AL3182" s="1228"/>
      <c r="AM3182" s="1228"/>
      <c r="AN3182" s="1228"/>
      <c r="AO3182" s="1228"/>
      <c r="AP3182" s="1228"/>
      <c r="AQ3182" s="1228"/>
      <c r="AR3182" s="1229"/>
      <c r="AS3182" s="1229"/>
      <c r="AT3182" s="1229"/>
      <c r="AU3182" s="1229"/>
      <c r="AV3182" s="1229"/>
      <c r="AW3182" s="1229"/>
      <c r="AX3182" s="1229"/>
      <c r="AY3182" s="1229"/>
      <c r="AZ3182" s="1229"/>
      <c r="BA3182" s="1229"/>
      <c r="BB3182" s="1229"/>
      <c r="BC3182" s="1229"/>
      <c r="BD3182" s="1229"/>
      <c r="BE3182" s="1230"/>
      <c r="BF3182" s="1230"/>
      <c r="BG3182" s="1230"/>
      <c r="BH3182" s="1230"/>
      <c r="BI3182" s="1230"/>
      <c r="BJ3182" s="1230"/>
      <c r="BK3182" s="1230"/>
      <c r="BL3182" s="1230"/>
      <c r="BM3182" s="1230"/>
      <c r="BN3182" s="1230"/>
      <c r="BO3182" s="1230"/>
      <c r="BP3182" s="1230"/>
      <c r="BQ3182" s="1230"/>
      <c r="BR3182" s="1230"/>
      <c r="BS3182" s="1230"/>
      <c r="BT3182" s="1230"/>
      <c r="BU3182" s="1230"/>
      <c r="BV3182" s="1230"/>
      <c r="BW3182" s="1230"/>
      <c r="BX3182" s="1230"/>
      <c r="BY3182" s="1230"/>
    </row>
    <row r="3183" spans="36:77" s="1227" customFormat="1" ht="12.75">
      <c r="AJ3183" s="1228"/>
      <c r="AK3183" s="1228"/>
      <c r="AL3183" s="1228"/>
      <c r="AM3183" s="1228"/>
      <c r="AN3183" s="1228"/>
      <c r="AO3183" s="1228"/>
      <c r="AP3183" s="1228"/>
      <c r="AQ3183" s="1228"/>
      <c r="AR3183" s="1229"/>
      <c r="AS3183" s="1229"/>
      <c r="AT3183" s="1229"/>
      <c r="AU3183" s="1229"/>
      <c r="AV3183" s="1229"/>
      <c r="AW3183" s="1229"/>
      <c r="AX3183" s="1229"/>
      <c r="AY3183" s="1229"/>
      <c r="AZ3183" s="1229"/>
      <c r="BA3183" s="1229"/>
      <c r="BB3183" s="1229"/>
      <c r="BC3183" s="1229"/>
      <c r="BD3183" s="1229"/>
      <c r="BE3183" s="1230"/>
      <c r="BF3183" s="1230"/>
      <c r="BG3183" s="1230"/>
      <c r="BH3183" s="1230"/>
      <c r="BI3183" s="1230"/>
      <c r="BJ3183" s="1230"/>
      <c r="BK3183" s="1230"/>
      <c r="BL3183" s="1230"/>
      <c r="BM3183" s="1230"/>
      <c r="BN3183" s="1230"/>
      <c r="BO3183" s="1230"/>
      <c r="BP3183" s="1230"/>
      <c r="BQ3183" s="1230"/>
      <c r="BR3183" s="1230"/>
      <c r="BS3183" s="1230"/>
      <c r="BT3183" s="1230"/>
      <c r="BU3183" s="1230"/>
      <c r="BV3183" s="1230"/>
      <c r="BW3183" s="1230"/>
      <c r="BX3183" s="1230"/>
      <c r="BY3183" s="1230"/>
    </row>
    <row r="3184" spans="36:77" s="1227" customFormat="1" ht="12.75">
      <c r="AJ3184" s="1228"/>
      <c r="AK3184" s="1228"/>
      <c r="AL3184" s="1228"/>
      <c r="AM3184" s="1228"/>
      <c r="AN3184" s="1228"/>
      <c r="AO3184" s="1228"/>
      <c r="AP3184" s="1228"/>
      <c r="AQ3184" s="1228"/>
      <c r="AR3184" s="1229"/>
      <c r="AS3184" s="1229"/>
      <c r="AT3184" s="1229"/>
      <c r="AU3184" s="1229"/>
      <c r="AV3184" s="1229"/>
      <c r="AW3184" s="1229"/>
      <c r="AX3184" s="1229"/>
      <c r="AY3184" s="1229"/>
      <c r="AZ3184" s="1229"/>
      <c r="BA3184" s="1229"/>
      <c r="BB3184" s="1229"/>
      <c r="BC3184" s="1229"/>
      <c r="BD3184" s="1229"/>
      <c r="BE3184" s="1230"/>
      <c r="BF3184" s="1230"/>
      <c r="BG3184" s="1230"/>
      <c r="BH3184" s="1230"/>
      <c r="BI3184" s="1230"/>
      <c r="BJ3184" s="1230"/>
      <c r="BK3184" s="1230"/>
      <c r="BL3184" s="1230"/>
      <c r="BM3184" s="1230"/>
      <c r="BN3184" s="1230"/>
      <c r="BO3184" s="1230"/>
      <c r="BP3184" s="1230"/>
      <c r="BQ3184" s="1230"/>
      <c r="BR3184" s="1230"/>
      <c r="BS3184" s="1230"/>
      <c r="BT3184" s="1230"/>
      <c r="BU3184" s="1230"/>
      <c r="BV3184" s="1230"/>
      <c r="BW3184" s="1230"/>
      <c r="BX3184" s="1230"/>
      <c r="BY3184" s="1230"/>
    </row>
    <row r="3185" spans="36:77" s="1227" customFormat="1" ht="12.75">
      <c r="AJ3185" s="1228"/>
      <c r="AK3185" s="1228"/>
      <c r="AL3185" s="1228"/>
      <c r="AM3185" s="1228"/>
      <c r="AN3185" s="1228"/>
      <c r="AO3185" s="1228"/>
      <c r="AP3185" s="1228"/>
      <c r="AQ3185" s="1228"/>
      <c r="AR3185" s="1229"/>
      <c r="AS3185" s="1229"/>
      <c r="AT3185" s="1229"/>
      <c r="AU3185" s="1229"/>
      <c r="AV3185" s="1229"/>
      <c r="AW3185" s="1229"/>
      <c r="AX3185" s="1229"/>
      <c r="AY3185" s="1229"/>
      <c r="AZ3185" s="1229"/>
      <c r="BA3185" s="1229"/>
      <c r="BB3185" s="1229"/>
      <c r="BC3185" s="1229"/>
      <c r="BD3185" s="1229"/>
      <c r="BE3185" s="1230"/>
      <c r="BF3185" s="1230"/>
      <c r="BG3185" s="1230"/>
      <c r="BH3185" s="1230"/>
      <c r="BI3185" s="1230"/>
      <c r="BJ3185" s="1230"/>
      <c r="BK3185" s="1230"/>
      <c r="BL3185" s="1230"/>
      <c r="BM3185" s="1230"/>
      <c r="BN3185" s="1230"/>
      <c r="BO3185" s="1230"/>
      <c r="BP3185" s="1230"/>
      <c r="BQ3185" s="1230"/>
      <c r="BR3185" s="1230"/>
      <c r="BS3185" s="1230"/>
      <c r="BT3185" s="1230"/>
      <c r="BU3185" s="1230"/>
      <c r="BV3185" s="1230"/>
      <c r="BW3185" s="1230"/>
      <c r="BX3185" s="1230"/>
      <c r="BY3185" s="1230"/>
    </row>
    <row r="3186" spans="36:77" s="1227" customFormat="1" ht="12.75">
      <c r="AJ3186" s="1228"/>
      <c r="AK3186" s="1228"/>
      <c r="AL3186" s="1228"/>
      <c r="AM3186" s="1228"/>
      <c r="AN3186" s="1228"/>
      <c r="AO3186" s="1228"/>
      <c r="AP3186" s="1228"/>
      <c r="AQ3186" s="1228"/>
      <c r="AR3186" s="1229"/>
      <c r="AS3186" s="1229"/>
      <c r="AT3186" s="1229"/>
      <c r="AU3186" s="1229"/>
      <c r="AV3186" s="1229"/>
      <c r="AW3186" s="1229"/>
      <c r="AX3186" s="1229"/>
      <c r="AY3186" s="1229"/>
      <c r="AZ3186" s="1229"/>
      <c r="BA3186" s="1229"/>
      <c r="BB3186" s="1229"/>
      <c r="BC3186" s="1229"/>
      <c r="BD3186" s="1229"/>
      <c r="BE3186" s="1230"/>
      <c r="BF3186" s="1230"/>
      <c r="BG3186" s="1230"/>
      <c r="BH3186" s="1230"/>
      <c r="BI3186" s="1230"/>
      <c r="BJ3186" s="1230"/>
      <c r="BK3186" s="1230"/>
      <c r="BL3186" s="1230"/>
      <c r="BM3186" s="1230"/>
      <c r="BN3186" s="1230"/>
      <c r="BO3186" s="1230"/>
      <c r="BP3186" s="1230"/>
      <c r="BQ3186" s="1230"/>
      <c r="BR3186" s="1230"/>
      <c r="BS3186" s="1230"/>
      <c r="BT3186" s="1230"/>
      <c r="BU3186" s="1230"/>
      <c r="BV3186" s="1230"/>
      <c r="BW3186" s="1230"/>
      <c r="BX3186" s="1230"/>
      <c r="BY3186" s="1230"/>
    </row>
    <row r="3187" spans="36:77" s="1227" customFormat="1" ht="12.75">
      <c r="AJ3187" s="1228"/>
      <c r="AK3187" s="1228"/>
      <c r="AL3187" s="1228"/>
      <c r="AM3187" s="1228"/>
      <c r="AN3187" s="1228"/>
      <c r="AO3187" s="1228"/>
      <c r="AP3187" s="1228"/>
      <c r="AQ3187" s="1228"/>
      <c r="AR3187" s="1229"/>
      <c r="AS3187" s="1229"/>
      <c r="AT3187" s="1229"/>
      <c r="AU3187" s="1229"/>
      <c r="AV3187" s="1229"/>
      <c r="AW3187" s="1229"/>
      <c r="AX3187" s="1229"/>
      <c r="AY3187" s="1229"/>
      <c r="AZ3187" s="1229"/>
      <c r="BA3187" s="1229"/>
      <c r="BB3187" s="1229"/>
      <c r="BC3187" s="1229"/>
      <c r="BD3187" s="1229"/>
      <c r="BE3187" s="1230"/>
      <c r="BF3187" s="1230"/>
      <c r="BG3187" s="1230"/>
      <c r="BH3187" s="1230"/>
      <c r="BI3187" s="1230"/>
      <c r="BJ3187" s="1230"/>
      <c r="BK3187" s="1230"/>
      <c r="BL3187" s="1230"/>
      <c r="BM3187" s="1230"/>
      <c r="BN3187" s="1230"/>
      <c r="BO3187" s="1230"/>
      <c r="BP3187" s="1230"/>
      <c r="BQ3187" s="1230"/>
      <c r="BR3187" s="1230"/>
      <c r="BS3187" s="1230"/>
      <c r="BT3187" s="1230"/>
      <c r="BU3187" s="1230"/>
      <c r="BV3187" s="1230"/>
      <c r="BW3187" s="1230"/>
      <c r="BX3187" s="1230"/>
      <c r="BY3187" s="1230"/>
    </row>
    <row r="3188" spans="36:77" s="1227" customFormat="1" ht="12.75">
      <c r="AJ3188" s="1228"/>
      <c r="AK3188" s="1228"/>
      <c r="AL3188" s="1228"/>
      <c r="AM3188" s="1228"/>
      <c r="AN3188" s="1228"/>
      <c r="AO3188" s="1228"/>
      <c r="AP3188" s="1228"/>
      <c r="AQ3188" s="1228"/>
      <c r="AR3188" s="1229"/>
      <c r="AS3188" s="1229"/>
      <c r="AT3188" s="1229"/>
      <c r="AU3188" s="1229"/>
      <c r="AV3188" s="1229"/>
      <c r="AW3188" s="1229"/>
      <c r="AX3188" s="1229"/>
      <c r="AY3188" s="1229"/>
      <c r="AZ3188" s="1229"/>
      <c r="BA3188" s="1229"/>
      <c r="BB3188" s="1229"/>
      <c r="BC3188" s="1229"/>
      <c r="BD3188" s="1229"/>
      <c r="BE3188" s="1230"/>
      <c r="BF3188" s="1230"/>
      <c r="BG3188" s="1230"/>
      <c r="BH3188" s="1230"/>
      <c r="BI3188" s="1230"/>
      <c r="BJ3188" s="1230"/>
      <c r="BK3188" s="1230"/>
      <c r="BL3188" s="1230"/>
      <c r="BM3188" s="1230"/>
      <c r="BN3188" s="1230"/>
      <c r="BO3188" s="1230"/>
      <c r="BP3188" s="1230"/>
      <c r="BQ3188" s="1230"/>
      <c r="BR3188" s="1230"/>
      <c r="BS3188" s="1230"/>
      <c r="BT3188" s="1230"/>
      <c r="BU3188" s="1230"/>
      <c r="BV3188" s="1230"/>
      <c r="BW3188" s="1230"/>
      <c r="BX3188" s="1230"/>
      <c r="BY3188" s="1230"/>
    </row>
    <row r="3189" spans="36:77" s="1227" customFormat="1" ht="12.75">
      <c r="AJ3189" s="1228"/>
      <c r="AK3189" s="1228"/>
      <c r="AL3189" s="1228"/>
      <c r="AM3189" s="1228"/>
      <c r="AN3189" s="1228"/>
      <c r="AO3189" s="1228"/>
      <c r="AP3189" s="1228"/>
      <c r="AQ3189" s="1228"/>
      <c r="AR3189" s="1229"/>
      <c r="AS3189" s="1229"/>
      <c r="AT3189" s="1229"/>
      <c r="AU3189" s="1229"/>
      <c r="AV3189" s="1229"/>
      <c r="AW3189" s="1229"/>
      <c r="AX3189" s="1229"/>
      <c r="AY3189" s="1229"/>
      <c r="AZ3189" s="1229"/>
      <c r="BA3189" s="1229"/>
      <c r="BB3189" s="1229"/>
      <c r="BC3189" s="1229"/>
      <c r="BD3189" s="1229"/>
      <c r="BE3189" s="1230"/>
      <c r="BF3189" s="1230"/>
      <c r="BG3189" s="1230"/>
      <c r="BH3189" s="1230"/>
      <c r="BI3189" s="1230"/>
      <c r="BJ3189" s="1230"/>
      <c r="BK3189" s="1230"/>
      <c r="BL3189" s="1230"/>
      <c r="BM3189" s="1230"/>
      <c r="BN3189" s="1230"/>
      <c r="BO3189" s="1230"/>
      <c r="BP3189" s="1230"/>
      <c r="BQ3189" s="1230"/>
      <c r="BR3189" s="1230"/>
      <c r="BS3189" s="1230"/>
      <c r="BT3189" s="1230"/>
      <c r="BU3189" s="1230"/>
      <c r="BV3189" s="1230"/>
      <c r="BW3189" s="1230"/>
      <c r="BX3189" s="1230"/>
      <c r="BY3189" s="1230"/>
    </row>
    <row r="3190" spans="36:77" s="1227" customFormat="1" ht="12.75">
      <c r="AJ3190" s="1228"/>
      <c r="AK3190" s="1228"/>
      <c r="AL3190" s="1228"/>
      <c r="AM3190" s="1228"/>
      <c r="AN3190" s="1228"/>
      <c r="AO3190" s="1228"/>
      <c r="AP3190" s="1228"/>
      <c r="AQ3190" s="1228"/>
      <c r="AR3190" s="1229"/>
      <c r="AS3190" s="1229"/>
      <c r="AT3190" s="1229"/>
      <c r="AU3190" s="1229"/>
      <c r="AV3190" s="1229"/>
      <c r="AW3190" s="1229"/>
      <c r="AX3190" s="1229"/>
      <c r="AY3190" s="1229"/>
      <c r="AZ3190" s="1229"/>
      <c r="BA3190" s="1229"/>
      <c r="BB3190" s="1229"/>
      <c r="BC3190" s="1229"/>
      <c r="BD3190" s="1229"/>
      <c r="BE3190" s="1230"/>
      <c r="BF3190" s="1230"/>
      <c r="BG3190" s="1230"/>
      <c r="BH3190" s="1230"/>
      <c r="BI3190" s="1230"/>
      <c r="BJ3190" s="1230"/>
      <c r="BK3190" s="1230"/>
      <c r="BL3190" s="1230"/>
      <c r="BM3190" s="1230"/>
      <c r="BN3190" s="1230"/>
      <c r="BO3190" s="1230"/>
      <c r="BP3190" s="1230"/>
      <c r="BQ3190" s="1230"/>
      <c r="BR3190" s="1230"/>
      <c r="BS3190" s="1230"/>
      <c r="BT3190" s="1230"/>
      <c r="BU3190" s="1230"/>
      <c r="BV3190" s="1230"/>
      <c r="BW3190" s="1230"/>
      <c r="BX3190" s="1230"/>
      <c r="BY3190" s="1230"/>
    </row>
    <row r="3191" spans="36:77" s="1227" customFormat="1" ht="12.75">
      <c r="AJ3191" s="1228"/>
      <c r="AK3191" s="1228"/>
      <c r="AL3191" s="1228"/>
      <c r="AM3191" s="1228"/>
      <c r="AN3191" s="1228"/>
      <c r="AO3191" s="1228"/>
      <c r="AP3191" s="1228"/>
      <c r="AQ3191" s="1228"/>
      <c r="AR3191" s="1229"/>
      <c r="AS3191" s="1229"/>
      <c r="AT3191" s="1229"/>
      <c r="AU3191" s="1229"/>
      <c r="AV3191" s="1229"/>
      <c r="AW3191" s="1229"/>
      <c r="AX3191" s="1229"/>
      <c r="AY3191" s="1229"/>
      <c r="AZ3191" s="1229"/>
      <c r="BA3191" s="1229"/>
      <c r="BB3191" s="1229"/>
      <c r="BC3191" s="1229"/>
      <c r="BD3191" s="1229"/>
      <c r="BE3191" s="1230"/>
      <c r="BF3191" s="1230"/>
      <c r="BG3191" s="1230"/>
      <c r="BH3191" s="1230"/>
      <c r="BI3191" s="1230"/>
      <c r="BJ3191" s="1230"/>
      <c r="BK3191" s="1230"/>
      <c r="BL3191" s="1230"/>
      <c r="BM3191" s="1230"/>
      <c r="BN3191" s="1230"/>
      <c r="BO3191" s="1230"/>
      <c r="BP3191" s="1230"/>
      <c r="BQ3191" s="1230"/>
      <c r="BR3191" s="1230"/>
      <c r="BS3191" s="1230"/>
      <c r="BT3191" s="1230"/>
      <c r="BU3191" s="1230"/>
      <c r="BV3191" s="1230"/>
      <c r="BW3191" s="1230"/>
      <c r="BX3191" s="1230"/>
      <c r="BY3191" s="1230"/>
    </row>
    <row r="3192" spans="36:77" s="1227" customFormat="1" ht="12.75">
      <c r="AJ3192" s="1228"/>
      <c r="AK3192" s="1228"/>
      <c r="AL3192" s="1228"/>
      <c r="AM3192" s="1228"/>
      <c r="AN3192" s="1228"/>
      <c r="AO3192" s="1228"/>
      <c r="AP3192" s="1228"/>
      <c r="AQ3192" s="1228"/>
      <c r="AR3192" s="1229"/>
      <c r="AS3192" s="1229"/>
      <c r="AT3192" s="1229"/>
      <c r="AU3192" s="1229"/>
      <c r="AV3192" s="1229"/>
      <c r="AW3192" s="1229"/>
      <c r="AX3192" s="1229"/>
      <c r="AY3192" s="1229"/>
      <c r="AZ3192" s="1229"/>
      <c r="BA3192" s="1229"/>
      <c r="BB3192" s="1229"/>
      <c r="BC3192" s="1229"/>
      <c r="BD3192" s="1229"/>
      <c r="BE3192" s="1230"/>
      <c r="BF3192" s="1230"/>
      <c r="BG3192" s="1230"/>
      <c r="BH3192" s="1230"/>
      <c r="BI3192" s="1230"/>
      <c r="BJ3192" s="1230"/>
      <c r="BK3192" s="1230"/>
      <c r="BL3192" s="1230"/>
      <c r="BM3192" s="1230"/>
      <c r="BN3192" s="1230"/>
      <c r="BO3192" s="1230"/>
      <c r="BP3192" s="1230"/>
      <c r="BQ3192" s="1230"/>
      <c r="BR3192" s="1230"/>
      <c r="BS3192" s="1230"/>
      <c r="BT3192" s="1230"/>
      <c r="BU3192" s="1230"/>
      <c r="BV3192" s="1230"/>
      <c r="BW3192" s="1230"/>
      <c r="BX3192" s="1230"/>
      <c r="BY3192" s="1230"/>
    </row>
    <row r="3193" spans="36:77" s="1227" customFormat="1" ht="12.75">
      <c r="AJ3193" s="1228"/>
      <c r="AK3193" s="1228"/>
      <c r="AL3193" s="1228"/>
      <c r="AM3193" s="1228"/>
      <c r="AN3193" s="1228"/>
      <c r="AO3193" s="1228"/>
      <c r="AP3193" s="1228"/>
      <c r="AQ3193" s="1228"/>
      <c r="AR3193" s="1229"/>
      <c r="AS3193" s="1229"/>
      <c r="AT3193" s="1229"/>
      <c r="AU3193" s="1229"/>
      <c r="AV3193" s="1229"/>
      <c r="AW3193" s="1229"/>
      <c r="AX3193" s="1229"/>
      <c r="AY3193" s="1229"/>
      <c r="AZ3193" s="1229"/>
      <c r="BA3193" s="1229"/>
      <c r="BB3193" s="1229"/>
      <c r="BC3193" s="1229"/>
      <c r="BD3193" s="1229"/>
      <c r="BE3193" s="1230"/>
      <c r="BF3193" s="1230"/>
      <c r="BG3193" s="1230"/>
      <c r="BH3193" s="1230"/>
      <c r="BI3193" s="1230"/>
      <c r="BJ3193" s="1230"/>
      <c r="BK3193" s="1230"/>
      <c r="BL3193" s="1230"/>
      <c r="BM3193" s="1230"/>
      <c r="BN3193" s="1230"/>
      <c r="BO3193" s="1230"/>
      <c r="BP3193" s="1230"/>
      <c r="BQ3193" s="1230"/>
      <c r="BR3193" s="1230"/>
      <c r="BS3193" s="1230"/>
      <c r="BT3193" s="1230"/>
      <c r="BU3193" s="1230"/>
      <c r="BV3193" s="1230"/>
      <c r="BW3193" s="1230"/>
      <c r="BX3193" s="1230"/>
      <c r="BY3193" s="1230"/>
    </row>
    <row r="3194" spans="36:77" s="1227" customFormat="1" ht="12.75">
      <c r="AJ3194" s="1228"/>
      <c r="AK3194" s="1228"/>
      <c r="AL3194" s="1228"/>
      <c r="AM3194" s="1228"/>
      <c r="AN3194" s="1228"/>
      <c r="AO3194" s="1228"/>
      <c r="AP3194" s="1228"/>
      <c r="AQ3194" s="1228"/>
      <c r="AR3194" s="1229"/>
      <c r="AS3194" s="1229"/>
      <c r="AT3194" s="1229"/>
      <c r="AU3194" s="1229"/>
      <c r="AV3194" s="1229"/>
      <c r="AW3194" s="1229"/>
      <c r="AX3194" s="1229"/>
      <c r="AY3194" s="1229"/>
      <c r="AZ3194" s="1229"/>
      <c r="BA3194" s="1229"/>
      <c r="BB3194" s="1229"/>
      <c r="BC3194" s="1229"/>
      <c r="BD3194" s="1229"/>
      <c r="BE3194" s="1230"/>
      <c r="BF3194" s="1230"/>
      <c r="BG3194" s="1230"/>
      <c r="BH3194" s="1230"/>
      <c r="BI3194" s="1230"/>
      <c r="BJ3194" s="1230"/>
      <c r="BK3194" s="1230"/>
      <c r="BL3194" s="1230"/>
      <c r="BM3194" s="1230"/>
      <c r="BN3194" s="1230"/>
      <c r="BO3194" s="1230"/>
      <c r="BP3194" s="1230"/>
      <c r="BQ3194" s="1230"/>
      <c r="BR3194" s="1230"/>
      <c r="BS3194" s="1230"/>
      <c r="BT3194" s="1230"/>
      <c r="BU3194" s="1230"/>
      <c r="BV3194" s="1230"/>
      <c r="BW3194" s="1230"/>
      <c r="BX3194" s="1230"/>
      <c r="BY3194" s="1230"/>
    </row>
    <row r="3195" spans="36:77" s="1227" customFormat="1" ht="12.75">
      <c r="AJ3195" s="1228"/>
      <c r="AK3195" s="1228"/>
      <c r="AL3195" s="1228"/>
      <c r="AM3195" s="1228"/>
      <c r="AN3195" s="1228"/>
      <c r="AO3195" s="1228"/>
      <c r="AP3195" s="1228"/>
      <c r="AQ3195" s="1228"/>
      <c r="AR3195" s="1229"/>
      <c r="AS3195" s="1229"/>
      <c r="AT3195" s="1229"/>
      <c r="AU3195" s="1229"/>
      <c r="AV3195" s="1229"/>
      <c r="AW3195" s="1229"/>
      <c r="AX3195" s="1229"/>
      <c r="AY3195" s="1229"/>
      <c r="AZ3195" s="1229"/>
      <c r="BA3195" s="1229"/>
      <c r="BB3195" s="1229"/>
      <c r="BC3195" s="1229"/>
      <c r="BD3195" s="1229"/>
      <c r="BE3195" s="1230"/>
      <c r="BF3195" s="1230"/>
      <c r="BG3195" s="1230"/>
      <c r="BH3195" s="1230"/>
      <c r="BI3195" s="1230"/>
      <c r="BJ3195" s="1230"/>
      <c r="BK3195" s="1230"/>
      <c r="BL3195" s="1230"/>
      <c r="BM3195" s="1230"/>
      <c r="BN3195" s="1230"/>
      <c r="BO3195" s="1230"/>
      <c r="BP3195" s="1230"/>
      <c r="BQ3195" s="1230"/>
      <c r="BR3195" s="1230"/>
      <c r="BS3195" s="1230"/>
      <c r="BT3195" s="1230"/>
      <c r="BU3195" s="1230"/>
      <c r="BV3195" s="1230"/>
      <c r="BW3195" s="1230"/>
      <c r="BX3195" s="1230"/>
      <c r="BY3195" s="1230"/>
    </row>
    <row r="3196" spans="36:77" s="1227" customFormat="1" ht="12.75">
      <c r="AJ3196" s="1228"/>
      <c r="AK3196" s="1228"/>
      <c r="AL3196" s="1228"/>
      <c r="AM3196" s="1228"/>
      <c r="AN3196" s="1228"/>
      <c r="AO3196" s="1228"/>
      <c r="AP3196" s="1228"/>
      <c r="AQ3196" s="1228"/>
      <c r="AR3196" s="1229"/>
      <c r="AS3196" s="1229"/>
      <c r="AT3196" s="1229"/>
      <c r="AU3196" s="1229"/>
      <c r="AV3196" s="1229"/>
      <c r="AW3196" s="1229"/>
      <c r="AX3196" s="1229"/>
      <c r="AY3196" s="1229"/>
      <c r="AZ3196" s="1229"/>
      <c r="BA3196" s="1229"/>
      <c r="BB3196" s="1229"/>
      <c r="BC3196" s="1229"/>
      <c r="BD3196" s="1229"/>
      <c r="BE3196" s="1230"/>
      <c r="BF3196" s="1230"/>
      <c r="BG3196" s="1230"/>
      <c r="BH3196" s="1230"/>
      <c r="BI3196" s="1230"/>
      <c r="BJ3196" s="1230"/>
      <c r="BK3196" s="1230"/>
      <c r="BL3196" s="1230"/>
      <c r="BM3196" s="1230"/>
      <c r="BN3196" s="1230"/>
      <c r="BO3196" s="1230"/>
      <c r="BP3196" s="1230"/>
      <c r="BQ3196" s="1230"/>
      <c r="BR3196" s="1230"/>
      <c r="BS3196" s="1230"/>
      <c r="BT3196" s="1230"/>
      <c r="BU3196" s="1230"/>
      <c r="BV3196" s="1230"/>
      <c r="BW3196" s="1230"/>
      <c r="BX3196" s="1230"/>
      <c r="BY3196" s="1230"/>
    </row>
    <row r="3197" spans="36:77" s="1227" customFormat="1" ht="12.75">
      <c r="AJ3197" s="1228"/>
      <c r="AK3197" s="1228"/>
      <c r="AL3197" s="1228"/>
      <c r="AM3197" s="1228"/>
      <c r="AN3197" s="1228"/>
      <c r="AO3197" s="1228"/>
      <c r="AP3197" s="1228"/>
      <c r="AQ3197" s="1228"/>
      <c r="AR3197" s="1229"/>
      <c r="AS3197" s="1229"/>
      <c r="AT3197" s="1229"/>
      <c r="AU3197" s="1229"/>
      <c r="AV3197" s="1229"/>
      <c r="AW3197" s="1229"/>
      <c r="AX3197" s="1229"/>
      <c r="AY3197" s="1229"/>
      <c r="AZ3197" s="1229"/>
      <c r="BA3197" s="1229"/>
      <c r="BB3197" s="1229"/>
      <c r="BC3197" s="1229"/>
      <c r="BD3197" s="1229"/>
      <c r="BE3197" s="1230"/>
      <c r="BF3197" s="1230"/>
      <c r="BG3197" s="1230"/>
      <c r="BH3197" s="1230"/>
      <c r="BI3197" s="1230"/>
      <c r="BJ3197" s="1230"/>
      <c r="BK3197" s="1230"/>
      <c r="BL3197" s="1230"/>
      <c r="BM3197" s="1230"/>
      <c r="BN3197" s="1230"/>
      <c r="BO3197" s="1230"/>
      <c r="BP3197" s="1230"/>
      <c r="BQ3197" s="1230"/>
      <c r="BR3197" s="1230"/>
      <c r="BS3197" s="1230"/>
      <c r="BT3197" s="1230"/>
      <c r="BU3197" s="1230"/>
      <c r="BV3197" s="1230"/>
      <c r="BW3197" s="1230"/>
      <c r="BX3197" s="1230"/>
      <c r="BY3197" s="1230"/>
    </row>
    <row r="3198" spans="36:77" s="1227" customFormat="1" ht="12.75">
      <c r="AJ3198" s="1228"/>
      <c r="AK3198" s="1228"/>
      <c r="AL3198" s="1228"/>
      <c r="AM3198" s="1228"/>
      <c r="AN3198" s="1228"/>
      <c r="AO3198" s="1228"/>
      <c r="AP3198" s="1228"/>
      <c r="AQ3198" s="1228"/>
      <c r="AR3198" s="1229"/>
      <c r="AS3198" s="1229"/>
      <c r="AT3198" s="1229"/>
      <c r="AU3198" s="1229"/>
      <c r="AV3198" s="1229"/>
      <c r="AW3198" s="1229"/>
      <c r="AX3198" s="1229"/>
      <c r="AY3198" s="1229"/>
      <c r="AZ3198" s="1229"/>
      <c r="BA3198" s="1229"/>
      <c r="BB3198" s="1229"/>
      <c r="BC3198" s="1229"/>
      <c r="BD3198" s="1229"/>
      <c r="BE3198" s="1230"/>
      <c r="BF3198" s="1230"/>
      <c r="BG3198" s="1230"/>
      <c r="BH3198" s="1230"/>
      <c r="BI3198" s="1230"/>
      <c r="BJ3198" s="1230"/>
      <c r="BK3198" s="1230"/>
      <c r="BL3198" s="1230"/>
      <c r="BM3198" s="1230"/>
      <c r="BN3198" s="1230"/>
      <c r="BO3198" s="1230"/>
      <c r="BP3198" s="1230"/>
      <c r="BQ3198" s="1230"/>
      <c r="BR3198" s="1230"/>
      <c r="BS3198" s="1230"/>
      <c r="BT3198" s="1230"/>
      <c r="BU3198" s="1230"/>
      <c r="BV3198" s="1230"/>
      <c r="BW3198" s="1230"/>
      <c r="BX3198" s="1230"/>
      <c r="BY3198" s="1230"/>
    </row>
    <row r="3199" spans="36:77" s="1227" customFormat="1" ht="12.75">
      <c r="AJ3199" s="1228"/>
      <c r="AK3199" s="1228"/>
      <c r="AL3199" s="1228"/>
      <c r="AM3199" s="1228"/>
      <c r="AN3199" s="1228"/>
      <c r="AO3199" s="1228"/>
      <c r="AP3199" s="1228"/>
      <c r="AQ3199" s="1228"/>
      <c r="AR3199" s="1229"/>
      <c r="AS3199" s="1229"/>
      <c r="AT3199" s="1229"/>
      <c r="AU3199" s="1229"/>
      <c r="AV3199" s="1229"/>
      <c r="AW3199" s="1229"/>
      <c r="AX3199" s="1229"/>
      <c r="AY3199" s="1229"/>
      <c r="AZ3199" s="1229"/>
      <c r="BA3199" s="1229"/>
      <c r="BB3199" s="1229"/>
      <c r="BC3199" s="1229"/>
      <c r="BD3199" s="1229"/>
      <c r="BE3199" s="1230"/>
      <c r="BF3199" s="1230"/>
      <c r="BG3199" s="1230"/>
      <c r="BH3199" s="1230"/>
      <c r="BI3199" s="1230"/>
      <c r="BJ3199" s="1230"/>
      <c r="BK3199" s="1230"/>
      <c r="BL3199" s="1230"/>
      <c r="BM3199" s="1230"/>
      <c r="BN3199" s="1230"/>
      <c r="BO3199" s="1230"/>
      <c r="BP3199" s="1230"/>
      <c r="BQ3199" s="1230"/>
      <c r="BR3199" s="1230"/>
      <c r="BS3199" s="1230"/>
      <c r="BT3199" s="1230"/>
      <c r="BU3199" s="1230"/>
      <c r="BV3199" s="1230"/>
      <c r="BW3199" s="1230"/>
      <c r="BX3199" s="1230"/>
      <c r="BY3199" s="1230"/>
    </row>
    <row r="3200" spans="36:77" s="1227" customFormat="1" ht="12.75">
      <c r="AJ3200" s="1228"/>
      <c r="AK3200" s="1228"/>
      <c r="AL3200" s="1228"/>
      <c r="AM3200" s="1228"/>
      <c r="AN3200" s="1228"/>
      <c r="AO3200" s="1228"/>
      <c r="AP3200" s="1228"/>
      <c r="AQ3200" s="1228"/>
      <c r="AR3200" s="1229"/>
      <c r="AS3200" s="1229"/>
      <c r="AT3200" s="1229"/>
      <c r="AU3200" s="1229"/>
      <c r="AV3200" s="1229"/>
      <c r="AW3200" s="1229"/>
      <c r="AX3200" s="1229"/>
      <c r="AY3200" s="1229"/>
      <c r="AZ3200" s="1229"/>
      <c r="BA3200" s="1229"/>
      <c r="BB3200" s="1229"/>
      <c r="BC3200" s="1229"/>
      <c r="BD3200" s="1229"/>
      <c r="BE3200" s="1230"/>
      <c r="BF3200" s="1230"/>
      <c r="BG3200" s="1230"/>
      <c r="BH3200" s="1230"/>
      <c r="BI3200" s="1230"/>
      <c r="BJ3200" s="1230"/>
      <c r="BK3200" s="1230"/>
      <c r="BL3200" s="1230"/>
      <c r="BM3200" s="1230"/>
      <c r="BN3200" s="1230"/>
      <c r="BO3200" s="1230"/>
      <c r="BP3200" s="1230"/>
      <c r="BQ3200" s="1230"/>
      <c r="BR3200" s="1230"/>
      <c r="BS3200" s="1230"/>
      <c r="BT3200" s="1230"/>
      <c r="BU3200" s="1230"/>
      <c r="BV3200" s="1230"/>
      <c r="BW3200" s="1230"/>
      <c r="BX3200" s="1230"/>
      <c r="BY3200" s="1230"/>
    </row>
    <row r="3201" spans="36:77" s="1227" customFormat="1" ht="12.75">
      <c r="AJ3201" s="1228"/>
      <c r="AK3201" s="1228"/>
      <c r="AL3201" s="1228"/>
      <c r="AM3201" s="1228"/>
      <c r="AN3201" s="1228"/>
      <c r="AO3201" s="1228"/>
      <c r="AP3201" s="1228"/>
      <c r="AQ3201" s="1228"/>
      <c r="AR3201" s="1229"/>
      <c r="AS3201" s="1229"/>
      <c r="AT3201" s="1229"/>
      <c r="AU3201" s="1229"/>
      <c r="AV3201" s="1229"/>
      <c r="AW3201" s="1229"/>
      <c r="AX3201" s="1229"/>
      <c r="AY3201" s="1229"/>
      <c r="AZ3201" s="1229"/>
      <c r="BA3201" s="1229"/>
      <c r="BB3201" s="1229"/>
      <c r="BC3201" s="1229"/>
      <c r="BD3201" s="1229"/>
      <c r="BE3201" s="1230"/>
      <c r="BF3201" s="1230"/>
      <c r="BG3201" s="1230"/>
      <c r="BH3201" s="1230"/>
      <c r="BI3201" s="1230"/>
      <c r="BJ3201" s="1230"/>
      <c r="BK3201" s="1230"/>
      <c r="BL3201" s="1230"/>
      <c r="BM3201" s="1230"/>
      <c r="BN3201" s="1230"/>
      <c r="BO3201" s="1230"/>
      <c r="BP3201" s="1230"/>
      <c r="BQ3201" s="1230"/>
      <c r="BR3201" s="1230"/>
      <c r="BS3201" s="1230"/>
      <c r="BT3201" s="1230"/>
      <c r="BU3201" s="1230"/>
      <c r="BV3201" s="1230"/>
      <c r="BW3201" s="1230"/>
      <c r="BX3201" s="1230"/>
      <c r="BY3201" s="1230"/>
    </row>
    <row r="3202" spans="36:77" s="1227" customFormat="1" ht="12.75">
      <c r="AJ3202" s="1228"/>
      <c r="AK3202" s="1228"/>
      <c r="AL3202" s="1228"/>
      <c r="AM3202" s="1228"/>
      <c r="AN3202" s="1228"/>
      <c r="AO3202" s="1228"/>
      <c r="AP3202" s="1228"/>
      <c r="AQ3202" s="1228"/>
      <c r="AR3202" s="1229"/>
      <c r="AS3202" s="1229"/>
      <c r="AT3202" s="1229"/>
      <c r="AU3202" s="1229"/>
      <c r="AV3202" s="1229"/>
      <c r="AW3202" s="1229"/>
      <c r="AX3202" s="1229"/>
      <c r="AY3202" s="1229"/>
      <c r="AZ3202" s="1229"/>
      <c r="BA3202" s="1229"/>
      <c r="BB3202" s="1229"/>
      <c r="BC3202" s="1229"/>
      <c r="BD3202" s="1229"/>
      <c r="BE3202" s="1230"/>
      <c r="BF3202" s="1230"/>
      <c r="BG3202" s="1230"/>
      <c r="BH3202" s="1230"/>
      <c r="BI3202" s="1230"/>
      <c r="BJ3202" s="1230"/>
      <c r="BK3202" s="1230"/>
      <c r="BL3202" s="1230"/>
      <c r="BM3202" s="1230"/>
      <c r="BN3202" s="1230"/>
      <c r="BO3202" s="1230"/>
      <c r="BP3202" s="1230"/>
      <c r="BQ3202" s="1230"/>
      <c r="BR3202" s="1230"/>
      <c r="BS3202" s="1230"/>
      <c r="BT3202" s="1230"/>
      <c r="BU3202" s="1230"/>
      <c r="BV3202" s="1230"/>
      <c r="BW3202" s="1230"/>
      <c r="BX3202" s="1230"/>
      <c r="BY3202" s="1230"/>
    </row>
    <row r="3203" spans="36:77" s="1227" customFormat="1" ht="12.75">
      <c r="AJ3203" s="1228"/>
      <c r="AK3203" s="1228"/>
      <c r="AL3203" s="1228"/>
      <c r="AM3203" s="1228"/>
      <c r="AN3203" s="1228"/>
      <c r="AO3203" s="1228"/>
      <c r="AP3203" s="1228"/>
      <c r="AQ3203" s="1228"/>
      <c r="AR3203" s="1229"/>
      <c r="AS3203" s="1229"/>
      <c r="AT3203" s="1229"/>
      <c r="AU3203" s="1229"/>
      <c r="AV3203" s="1229"/>
      <c r="AW3203" s="1229"/>
      <c r="AX3203" s="1229"/>
      <c r="AY3203" s="1229"/>
      <c r="AZ3203" s="1229"/>
      <c r="BA3203" s="1229"/>
      <c r="BB3203" s="1229"/>
      <c r="BC3203" s="1229"/>
      <c r="BD3203" s="1229"/>
      <c r="BE3203" s="1230"/>
      <c r="BF3203" s="1230"/>
      <c r="BG3203" s="1230"/>
      <c r="BH3203" s="1230"/>
      <c r="BI3203" s="1230"/>
      <c r="BJ3203" s="1230"/>
      <c r="BK3203" s="1230"/>
      <c r="BL3203" s="1230"/>
      <c r="BM3203" s="1230"/>
      <c r="BN3203" s="1230"/>
      <c r="BO3203" s="1230"/>
      <c r="BP3203" s="1230"/>
      <c r="BQ3203" s="1230"/>
      <c r="BR3203" s="1230"/>
      <c r="BS3203" s="1230"/>
      <c r="BT3203" s="1230"/>
      <c r="BU3203" s="1230"/>
      <c r="BV3203" s="1230"/>
      <c r="BW3203" s="1230"/>
      <c r="BX3203" s="1230"/>
      <c r="BY3203" s="1230"/>
    </row>
    <row r="3204" spans="36:77" s="1227" customFormat="1" ht="12.75">
      <c r="AJ3204" s="1228"/>
      <c r="AK3204" s="1228"/>
      <c r="AL3204" s="1228"/>
      <c r="AM3204" s="1228"/>
      <c r="AN3204" s="1228"/>
      <c r="AO3204" s="1228"/>
      <c r="AP3204" s="1228"/>
      <c r="AQ3204" s="1228"/>
      <c r="AR3204" s="1229"/>
      <c r="AS3204" s="1229"/>
      <c r="AT3204" s="1229"/>
      <c r="AU3204" s="1229"/>
      <c r="AV3204" s="1229"/>
      <c r="AW3204" s="1229"/>
      <c r="AX3204" s="1229"/>
      <c r="AY3204" s="1229"/>
      <c r="AZ3204" s="1229"/>
      <c r="BA3204" s="1229"/>
      <c r="BB3204" s="1229"/>
      <c r="BC3204" s="1229"/>
      <c r="BD3204" s="1229"/>
      <c r="BE3204" s="1230"/>
      <c r="BF3204" s="1230"/>
      <c r="BG3204" s="1230"/>
      <c r="BH3204" s="1230"/>
      <c r="BI3204" s="1230"/>
      <c r="BJ3204" s="1230"/>
      <c r="BK3204" s="1230"/>
      <c r="BL3204" s="1230"/>
      <c r="BM3204" s="1230"/>
      <c r="BN3204" s="1230"/>
      <c r="BO3204" s="1230"/>
      <c r="BP3204" s="1230"/>
      <c r="BQ3204" s="1230"/>
      <c r="BR3204" s="1230"/>
      <c r="BS3204" s="1230"/>
      <c r="BT3204" s="1230"/>
      <c r="BU3204" s="1230"/>
      <c r="BV3204" s="1230"/>
      <c r="BW3204" s="1230"/>
      <c r="BX3204" s="1230"/>
      <c r="BY3204" s="1230"/>
    </row>
    <row r="3205" spans="36:77" s="1227" customFormat="1" ht="12.75">
      <c r="AJ3205" s="1228"/>
      <c r="AK3205" s="1228"/>
      <c r="AL3205" s="1228"/>
      <c r="AM3205" s="1228"/>
      <c r="AN3205" s="1228"/>
      <c r="AO3205" s="1228"/>
      <c r="AP3205" s="1228"/>
      <c r="AQ3205" s="1228"/>
      <c r="AR3205" s="1229"/>
      <c r="AS3205" s="1229"/>
      <c r="AT3205" s="1229"/>
      <c r="AU3205" s="1229"/>
      <c r="AV3205" s="1229"/>
      <c r="AW3205" s="1229"/>
      <c r="AX3205" s="1229"/>
      <c r="AY3205" s="1229"/>
      <c r="AZ3205" s="1229"/>
      <c r="BA3205" s="1229"/>
      <c r="BB3205" s="1229"/>
      <c r="BC3205" s="1229"/>
      <c r="BD3205" s="1229"/>
      <c r="BE3205" s="1230"/>
      <c r="BF3205" s="1230"/>
      <c r="BG3205" s="1230"/>
      <c r="BH3205" s="1230"/>
      <c r="BI3205" s="1230"/>
      <c r="BJ3205" s="1230"/>
      <c r="BK3205" s="1230"/>
      <c r="BL3205" s="1230"/>
      <c r="BM3205" s="1230"/>
      <c r="BN3205" s="1230"/>
      <c r="BO3205" s="1230"/>
      <c r="BP3205" s="1230"/>
      <c r="BQ3205" s="1230"/>
      <c r="BR3205" s="1230"/>
      <c r="BS3205" s="1230"/>
      <c r="BT3205" s="1230"/>
      <c r="BU3205" s="1230"/>
      <c r="BV3205" s="1230"/>
      <c r="BW3205" s="1230"/>
      <c r="BX3205" s="1230"/>
      <c r="BY3205" s="1230"/>
    </row>
    <row r="3206" spans="36:77" s="1227" customFormat="1" ht="12.75">
      <c r="AJ3206" s="1228"/>
      <c r="AK3206" s="1228"/>
      <c r="AL3206" s="1228"/>
      <c r="AM3206" s="1228"/>
      <c r="AN3206" s="1228"/>
      <c r="AO3206" s="1228"/>
      <c r="AP3206" s="1228"/>
      <c r="AQ3206" s="1228"/>
      <c r="AR3206" s="1229"/>
      <c r="AS3206" s="1229"/>
      <c r="AT3206" s="1229"/>
      <c r="AU3206" s="1229"/>
      <c r="AV3206" s="1229"/>
      <c r="AW3206" s="1229"/>
      <c r="AX3206" s="1229"/>
      <c r="AY3206" s="1229"/>
      <c r="AZ3206" s="1229"/>
      <c r="BA3206" s="1229"/>
      <c r="BB3206" s="1229"/>
      <c r="BC3206" s="1229"/>
      <c r="BD3206" s="1229"/>
      <c r="BE3206" s="1230"/>
      <c r="BF3206" s="1230"/>
      <c r="BG3206" s="1230"/>
      <c r="BH3206" s="1230"/>
      <c r="BI3206" s="1230"/>
      <c r="BJ3206" s="1230"/>
      <c r="BK3206" s="1230"/>
      <c r="BL3206" s="1230"/>
      <c r="BM3206" s="1230"/>
      <c r="BN3206" s="1230"/>
      <c r="BO3206" s="1230"/>
      <c r="BP3206" s="1230"/>
      <c r="BQ3206" s="1230"/>
      <c r="BR3206" s="1230"/>
      <c r="BS3206" s="1230"/>
      <c r="BT3206" s="1230"/>
      <c r="BU3206" s="1230"/>
      <c r="BV3206" s="1230"/>
      <c r="BW3206" s="1230"/>
      <c r="BX3206" s="1230"/>
      <c r="BY3206" s="1230"/>
    </row>
    <row r="3207" spans="36:77" s="1227" customFormat="1" ht="12.75">
      <c r="AJ3207" s="1228"/>
      <c r="AK3207" s="1228"/>
      <c r="AL3207" s="1228"/>
      <c r="AM3207" s="1228"/>
      <c r="AN3207" s="1228"/>
      <c r="AO3207" s="1228"/>
      <c r="AP3207" s="1228"/>
      <c r="AQ3207" s="1228"/>
      <c r="AR3207" s="1229"/>
      <c r="AS3207" s="1229"/>
      <c r="AT3207" s="1229"/>
      <c r="AU3207" s="1229"/>
      <c r="AV3207" s="1229"/>
      <c r="AW3207" s="1229"/>
      <c r="AX3207" s="1229"/>
      <c r="AY3207" s="1229"/>
      <c r="AZ3207" s="1229"/>
      <c r="BA3207" s="1229"/>
      <c r="BB3207" s="1229"/>
      <c r="BC3207" s="1229"/>
      <c r="BD3207" s="1229"/>
      <c r="BE3207" s="1230"/>
      <c r="BF3207" s="1230"/>
      <c r="BG3207" s="1230"/>
      <c r="BH3207" s="1230"/>
      <c r="BI3207" s="1230"/>
      <c r="BJ3207" s="1230"/>
      <c r="BK3207" s="1230"/>
      <c r="BL3207" s="1230"/>
      <c r="BM3207" s="1230"/>
      <c r="BN3207" s="1230"/>
      <c r="BO3207" s="1230"/>
      <c r="BP3207" s="1230"/>
      <c r="BQ3207" s="1230"/>
      <c r="BR3207" s="1230"/>
      <c r="BS3207" s="1230"/>
      <c r="BT3207" s="1230"/>
      <c r="BU3207" s="1230"/>
      <c r="BV3207" s="1230"/>
      <c r="BW3207" s="1230"/>
      <c r="BX3207" s="1230"/>
      <c r="BY3207" s="1230"/>
    </row>
    <row r="3208" spans="36:77" s="1227" customFormat="1" ht="12.75">
      <c r="AJ3208" s="1228"/>
      <c r="AK3208" s="1228"/>
      <c r="AL3208" s="1228"/>
      <c r="AM3208" s="1228"/>
      <c r="AN3208" s="1228"/>
      <c r="AO3208" s="1228"/>
      <c r="AP3208" s="1228"/>
      <c r="AQ3208" s="1228"/>
      <c r="AR3208" s="1229"/>
      <c r="AS3208" s="1229"/>
      <c r="AT3208" s="1229"/>
      <c r="AU3208" s="1229"/>
      <c r="AV3208" s="1229"/>
      <c r="AW3208" s="1229"/>
      <c r="AX3208" s="1229"/>
      <c r="AY3208" s="1229"/>
      <c r="AZ3208" s="1229"/>
      <c r="BA3208" s="1229"/>
      <c r="BB3208" s="1229"/>
      <c r="BC3208" s="1229"/>
      <c r="BD3208" s="1229"/>
      <c r="BE3208" s="1230"/>
      <c r="BF3208" s="1230"/>
      <c r="BG3208" s="1230"/>
      <c r="BH3208" s="1230"/>
      <c r="BI3208" s="1230"/>
      <c r="BJ3208" s="1230"/>
      <c r="BK3208" s="1230"/>
      <c r="BL3208" s="1230"/>
      <c r="BM3208" s="1230"/>
      <c r="BN3208" s="1230"/>
      <c r="BO3208" s="1230"/>
      <c r="BP3208" s="1230"/>
      <c r="BQ3208" s="1230"/>
      <c r="BR3208" s="1230"/>
      <c r="BS3208" s="1230"/>
      <c r="BT3208" s="1230"/>
      <c r="BU3208" s="1230"/>
      <c r="BV3208" s="1230"/>
      <c r="BW3208" s="1230"/>
      <c r="BX3208" s="1230"/>
      <c r="BY3208" s="1230"/>
    </row>
    <row r="3209" spans="36:77" s="1227" customFormat="1" ht="12.75">
      <c r="AJ3209" s="1228"/>
      <c r="AK3209" s="1228"/>
      <c r="AL3209" s="1228"/>
      <c r="AM3209" s="1228"/>
      <c r="AN3209" s="1228"/>
      <c r="AO3209" s="1228"/>
      <c r="AP3209" s="1228"/>
      <c r="AQ3209" s="1228"/>
      <c r="AR3209" s="1229"/>
      <c r="AS3209" s="1229"/>
      <c r="AT3209" s="1229"/>
      <c r="AU3209" s="1229"/>
      <c r="AV3209" s="1229"/>
      <c r="AW3209" s="1229"/>
      <c r="AX3209" s="1229"/>
      <c r="AY3209" s="1229"/>
      <c r="AZ3209" s="1229"/>
      <c r="BA3209" s="1229"/>
      <c r="BB3209" s="1229"/>
      <c r="BC3209" s="1229"/>
      <c r="BD3209" s="1229"/>
      <c r="BE3209" s="1230"/>
      <c r="BF3209" s="1230"/>
      <c r="BG3209" s="1230"/>
      <c r="BH3209" s="1230"/>
      <c r="BI3209" s="1230"/>
      <c r="BJ3209" s="1230"/>
      <c r="BK3209" s="1230"/>
      <c r="BL3209" s="1230"/>
      <c r="BM3209" s="1230"/>
      <c r="BN3209" s="1230"/>
      <c r="BO3209" s="1230"/>
      <c r="BP3209" s="1230"/>
      <c r="BQ3209" s="1230"/>
      <c r="BR3209" s="1230"/>
      <c r="BS3209" s="1230"/>
      <c r="BT3209" s="1230"/>
      <c r="BU3209" s="1230"/>
      <c r="BV3209" s="1230"/>
      <c r="BW3209" s="1230"/>
      <c r="BX3209" s="1230"/>
      <c r="BY3209" s="1230"/>
    </row>
    <row r="3210" spans="36:77" s="1227" customFormat="1" ht="12.75">
      <c r="AJ3210" s="1228"/>
      <c r="AK3210" s="1228"/>
      <c r="AL3210" s="1228"/>
      <c r="AM3210" s="1228"/>
      <c r="AN3210" s="1228"/>
      <c r="AO3210" s="1228"/>
      <c r="AP3210" s="1228"/>
      <c r="AQ3210" s="1228"/>
      <c r="AR3210" s="1229"/>
      <c r="AS3210" s="1229"/>
      <c r="AT3210" s="1229"/>
      <c r="AU3210" s="1229"/>
      <c r="AV3210" s="1229"/>
      <c r="AW3210" s="1229"/>
      <c r="AX3210" s="1229"/>
      <c r="AY3210" s="1229"/>
      <c r="AZ3210" s="1229"/>
      <c r="BA3210" s="1229"/>
      <c r="BB3210" s="1229"/>
      <c r="BC3210" s="1229"/>
      <c r="BD3210" s="1229"/>
      <c r="BE3210" s="1230"/>
      <c r="BF3210" s="1230"/>
      <c r="BG3210" s="1230"/>
      <c r="BH3210" s="1230"/>
      <c r="BI3210" s="1230"/>
      <c r="BJ3210" s="1230"/>
      <c r="BK3210" s="1230"/>
      <c r="BL3210" s="1230"/>
      <c r="BM3210" s="1230"/>
      <c r="BN3210" s="1230"/>
      <c r="BO3210" s="1230"/>
      <c r="BP3210" s="1230"/>
      <c r="BQ3210" s="1230"/>
      <c r="BR3210" s="1230"/>
      <c r="BS3210" s="1230"/>
      <c r="BT3210" s="1230"/>
      <c r="BU3210" s="1230"/>
      <c r="BV3210" s="1230"/>
      <c r="BW3210" s="1230"/>
      <c r="BX3210" s="1230"/>
      <c r="BY3210" s="1230"/>
    </row>
    <row r="3211" spans="36:77" s="1227" customFormat="1" ht="12.75">
      <c r="AJ3211" s="1228"/>
      <c r="AK3211" s="1228"/>
      <c r="AL3211" s="1228"/>
      <c r="AM3211" s="1228"/>
      <c r="AN3211" s="1228"/>
      <c r="AO3211" s="1228"/>
      <c r="AP3211" s="1228"/>
      <c r="AQ3211" s="1228"/>
      <c r="AR3211" s="1229"/>
      <c r="AS3211" s="1229"/>
      <c r="AT3211" s="1229"/>
      <c r="AU3211" s="1229"/>
      <c r="AV3211" s="1229"/>
      <c r="AW3211" s="1229"/>
      <c r="AX3211" s="1229"/>
      <c r="AY3211" s="1229"/>
      <c r="AZ3211" s="1229"/>
      <c r="BA3211" s="1229"/>
      <c r="BB3211" s="1229"/>
      <c r="BC3211" s="1229"/>
      <c r="BD3211" s="1229"/>
      <c r="BE3211" s="1230"/>
      <c r="BF3211" s="1230"/>
      <c r="BG3211" s="1230"/>
      <c r="BH3211" s="1230"/>
      <c r="BI3211" s="1230"/>
      <c r="BJ3211" s="1230"/>
      <c r="BK3211" s="1230"/>
      <c r="BL3211" s="1230"/>
      <c r="BM3211" s="1230"/>
      <c r="BN3211" s="1230"/>
      <c r="BO3211" s="1230"/>
      <c r="BP3211" s="1230"/>
      <c r="BQ3211" s="1230"/>
      <c r="BR3211" s="1230"/>
      <c r="BS3211" s="1230"/>
      <c r="BT3211" s="1230"/>
      <c r="BU3211" s="1230"/>
      <c r="BV3211" s="1230"/>
      <c r="BW3211" s="1230"/>
      <c r="BX3211" s="1230"/>
      <c r="BY3211" s="1230"/>
    </row>
    <row r="3212" spans="36:77" s="1227" customFormat="1" ht="12.75">
      <c r="AJ3212" s="1228"/>
      <c r="AK3212" s="1228"/>
      <c r="AL3212" s="1228"/>
      <c r="AM3212" s="1228"/>
      <c r="AN3212" s="1228"/>
      <c r="AO3212" s="1228"/>
      <c r="AP3212" s="1228"/>
      <c r="AQ3212" s="1228"/>
      <c r="AR3212" s="1229"/>
      <c r="AS3212" s="1229"/>
      <c r="AT3212" s="1229"/>
      <c r="AU3212" s="1229"/>
      <c r="AV3212" s="1229"/>
      <c r="AW3212" s="1229"/>
      <c r="AX3212" s="1229"/>
      <c r="AY3212" s="1229"/>
      <c r="AZ3212" s="1229"/>
      <c r="BA3212" s="1229"/>
      <c r="BB3212" s="1229"/>
      <c r="BC3212" s="1229"/>
      <c r="BD3212" s="1229"/>
      <c r="BE3212" s="1230"/>
      <c r="BF3212" s="1230"/>
      <c r="BG3212" s="1230"/>
      <c r="BH3212" s="1230"/>
      <c r="BI3212" s="1230"/>
      <c r="BJ3212" s="1230"/>
      <c r="BK3212" s="1230"/>
      <c r="BL3212" s="1230"/>
      <c r="BM3212" s="1230"/>
      <c r="BN3212" s="1230"/>
      <c r="BO3212" s="1230"/>
      <c r="BP3212" s="1230"/>
      <c r="BQ3212" s="1230"/>
      <c r="BR3212" s="1230"/>
      <c r="BS3212" s="1230"/>
      <c r="BT3212" s="1230"/>
      <c r="BU3212" s="1230"/>
      <c r="BV3212" s="1230"/>
      <c r="BW3212" s="1230"/>
      <c r="BX3212" s="1230"/>
      <c r="BY3212" s="1230"/>
    </row>
    <row r="3213" spans="36:77" s="1227" customFormat="1" ht="12.75">
      <c r="AJ3213" s="1228"/>
      <c r="AK3213" s="1228"/>
      <c r="AL3213" s="1228"/>
      <c r="AM3213" s="1228"/>
      <c r="AN3213" s="1228"/>
      <c r="AO3213" s="1228"/>
      <c r="AP3213" s="1228"/>
      <c r="AQ3213" s="1228"/>
      <c r="AR3213" s="1229"/>
      <c r="AS3213" s="1229"/>
      <c r="AT3213" s="1229"/>
      <c r="AU3213" s="1229"/>
      <c r="AV3213" s="1229"/>
      <c r="AW3213" s="1229"/>
      <c r="AX3213" s="1229"/>
      <c r="AY3213" s="1229"/>
      <c r="AZ3213" s="1229"/>
      <c r="BA3213" s="1229"/>
      <c r="BB3213" s="1229"/>
      <c r="BC3213" s="1229"/>
      <c r="BD3213" s="1229"/>
      <c r="BE3213" s="1230"/>
      <c r="BF3213" s="1230"/>
      <c r="BG3213" s="1230"/>
      <c r="BH3213" s="1230"/>
      <c r="BI3213" s="1230"/>
      <c r="BJ3213" s="1230"/>
      <c r="BK3213" s="1230"/>
      <c r="BL3213" s="1230"/>
      <c r="BM3213" s="1230"/>
      <c r="BN3213" s="1230"/>
      <c r="BO3213" s="1230"/>
      <c r="BP3213" s="1230"/>
      <c r="BQ3213" s="1230"/>
      <c r="BR3213" s="1230"/>
      <c r="BS3213" s="1230"/>
      <c r="BT3213" s="1230"/>
      <c r="BU3213" s="1230"/>
      <c r="BV3213" s="1230"/>
      <c r="BW3213" s="1230"/>
      <c r="BX3213" s="1230"/>
      <c r="BY3213" s="1230"/>
    </row>
    <row r="3214" spans="36:77" s="1227" customFormat="1" ht="12.75">
      <c r="AJ3214" s="1228"/>
      <c r="AK3214" s="1228"/>
      <c r="AL3214" s="1228"/>
      <c r="AM3214" s="1228"/>
      <c r="AN3214" s="1228"/>
      <c r="AO3214" s="1228"/>
      <c r="AP3214" s="1228"/>
      <c r="AQ3214" s="1228"/>
      <c r="AR3214" s="1229"/>
      <c r="AS3214" s="1229"/>
      <c r="AT3214" s="1229"/>
      <c r="AU3214" s="1229"/>
      <c r="AV3214" s="1229"/>
      <c r="AW3214" s="1229"/>
      <c r="AX3214" s="1229"/>
      <c r="AY3214" s="1229"/>
      <c r="AZ3214" s="1229"/>
      <c r="BA3214" s="1229"/>
      <c r="BB3214" s="1229"/>
      <c r="BC3214" s="1229"/>
      <c r="BD3214" s="1229"/>
      <c r="BE3214" s="1230"/>
      <c r="BF3214" s="1230"/>
      <c r="BG3214" s="1230"/>
      <c r="BH3214" s="1230"/>
      <c r="BI3214" s="1230"/>
      <c r="BJ3214" s="1230"/>
      <c r="BK3214" s="1230"/>
      <c r="BL3214" s="1230"/>
      <c r="BM3214" s="1230"/>
      <c r="BN3214" s="1230"/>
      <c r="BO3214" s="1230"/>
      <c r="BP3214" s="1230"/>
      <c r="BQ3214" s="1230"/>
      <c r="BR3214" s="1230"/>
      <c r="BS3214" s="1230"/>
      <c r="BT3214" s="1230"/>
      <c r="BU3214" s="1230"/>
      <c r="BV3214" s="1230"/>
      <c r="BW3214" s="1230"/>
      <c r="BX3214" s="1230"/>
      <c r="BY3214" s="1230"/>
    </row>
    <row r="3215" spans="36:77" s="1227" customFormat="1" ht="12.75">
      <c r="AJ3215" s="1228"/>
      <c r="AK3215" s="1228"/>
      <c r="AL3215" s="1228"/>
      <c r="AM3215" s="1228"/>
      <c r="AN3215" s="1228"/>
      <c r="AO3215" s="1228"/>
      <c r="AP3215" s="1228"/>
      <c r="AQ3215" s="1228"/>
      <c r="AR3215" s="1229"/>
      <c r="AS3215" s="1229"/>
      <c r="AT3215" s="1229"/>
      <c r="AU3215" s="1229"/>
      <c r="AV3215" s="1229"/>
      <c r="AW3215" s="1229"/>
      <c r="AX3215" s="1229"/>
      <c r="AY3215" s="1229"/>
      <c r="AZ3215" s="1229"/>
      <c r="BA3215" s="1229"/>
      <c r="BB3215" s="1229"/>
      <c r="BC3215" s="1229"/>
      <c r="BD3215" s="1229"/>
      <c r="BE3215" s="1230"/>
      <c r="BF3215" s="1230"/>
      <c r="BG3215" s="1230"/>
      <c r="BH3215" s="1230"/>
      <c r="BI3215" s="1230"/>
      <c r="BJ3215" s="1230"/>
      <c r="BK3215" s="1230"/>
      <c r="BL3215" s="1230"/>
      <c r="BM3215" s="1230"/>
      <c r="BN3215" s="1230"/>
      <c r="BO3215" s="1230"/>
      <c r="BP3215" s="1230"/>
      <c r="BQ3215" s="1230"/>
      <c r="BR3215" s="1230"/>
      <c r="BS3215" s="1230"/>
      <c r="BT3215" s="1230"/>
      <c r="BU3215" s="1230"/>
      <c r="BV3215" s="1230"/>
      <c r="BW3215" s="1230"/>
      <c r="BX3215" s="1230"/>
      <c r="BY3215" s="1230"/>
    </row>
    <row r="3216" spans="36:77" s="1227" customFormat="1" ht="12.75">
      <c r="AJ3216" s="1228"/>
      <c r="AK3216" s="1228"/>
      <c r="AL3216" s="1228"/>
      <c r="AM3216" s="1228"/>
      <c r="AN3216" s="1228"/>
      <c r="AO3216" s="1228"/>
      <c r="AP3216" s="1228"/>
      <c r="AQ3216" s="1228"/>
      <c r="AR3216" s="1229"/>
      <c r="AS3216" s="1229"/>
      <c r="AT3216" s="1229"/>
      <c r="AU3216" s="1229"/>
      <c r="AV3216" s="1229"/>
      <c r="AW3216" s="1229"/>
      <c r="AX3216" s="1229"/>
      <c r="AY3216" s="1229"/>
      <c r="AZ3216" s="1229"/>
      <c r="BA3216" s="1229"/>
      <c r="BB3216" s="1229"/>
      <c r="BC3216" s="1229"/>
      <c r="BD3216" s="1229"/>
      <c r="BE3216" s="1230"/>
      <c r="BF3216" s="1230"/>
      <c r="BG3216" s="1230"/>
      <c r="BH3216" s="1230"/>
      <c r="BI3216" s="1230"/>
      <c r="BJ3216" s="1230"/>
      <c r="BK3216" s="1230"/>
      <c r="BL3216" s="1230"/>
      <c r="BM3216" s="1230"/>
      <c r="BN3216" s="1230"/>
      <c r="BO3216" s="1230"/>
      <c r="BP3216" s="1230"/>
      <c r="BQ3216" s="1230"/>
      <c r="BR3216" s="1230"/>
      <c r="BS3216" s="1230"/>
      <c r="BT3216" s="1230"/>
      <c r="BU3216" s="1230"/>
      <c r="BV3216" s="1230"/>
      <c r="BW3216" s="1230"/>
      <c r="BX3216" s="1230"/>
      <c r="BY3216" s="1230"/>
    </row>
    <row r="3217" spans="36:77" s="1227" customFormat="1" ht="12.75">
      <c r="AJ3217" s="1228"/>
      <c r="AK3217" s="1228"/>
      <c r="AL3217" s="1228"/>
      <c r="AM3217" s="1228"/>
      <c r="AN3217" s="1228"/>
      <c r="AO3217" s="1228"/>
      <c r="AP3217" s="1228"/>
      <c r="AQ3217" s="1228"/>
      <c r="AR3217" s="1229"/>
      <c r="AS3217" s="1229"/>
      <c r="AT3217" s="1229"/>
      <c r="AU3217" s="1229"/>
      <c r="AV3217" s="1229"/>
      <c r="AW3217" s="1229"/>
      <c r="AX3217" s="1229"/>
      <c r="AY3217" s="1229"/>
      <c r="AZ3217" s="1229"/>
      <c r="BA3217" s="1229"/>
      <c r="BB3217" s="1229"/>
      <c r="BC3217" s="1229"/>
      <c r="BD3217" s="1229"/>
      <c r="BE3217" s="1230"/>
      <c r="BF3217" s="1230"/>
      <c r="BG3217" s="1230"/>
      <c r="BH3217" s="1230"/>
      <c r="BI3217" s="1230"/>
      <c r="BJ3217" s="1230"/>
      <c r="BK3217" s="1230"/>
      <c r="BL3217" s="1230"/>
      <c r="BM3217" s="1230"/>
      <c r="BN3217" s="1230"/>
      <c r="BO3217" s="1230"/>
      <c r="BP3217" s="1230"/>
      <c r="BQ3217" s="1230"/>
      <c r="BR3217" s="1230"/>
      <c r="BS3217" s="1230"/>
      <c r="BT3217" s="1230"/>
      <c r="BU3217" s="1230"/>
      <c r="BV3217" s="1230"/>
      <c r="BW3217" s="1230"/>
      <c r="BX3217" s="1230"/>
      <c r="BY3217" s="1230"/>
    </row>
    <row r="3218" spans="36:77" s="1227" customFormat="1" ht="12.75">
      <c r="AJ3218" s="1228"/>
      <c r="AK3218" s="1228"/>
      <c r="AL3218" s="1228"/>
      <c r="AM3218" s="1228"/>
      <c r="AN3218" s="1228"/>
      <c r="AO3218" s="1228"/>
      <c r="AP3218" s="1228"/>
      <c r="AQ3218" s="1228"/>
      <c r="AR3218" s="1229"/>
      <c r="AS3218" s="1229"/>
      <c r="AT3218" s="1229"/>
      <c r="AU3218" s="1229"/>
      <c r="AV3218" s="1229"/>
      <c r="AW3218" s="1229"/>
      <c r="AX3218" s="1229"/>
      <c r="AY3218" s="1229"/>
      <c r="AZ3218" s="1229"/>
      <c r="BA3218" s="1229"/>
      <c r="BB3218" s="1229"/>
      <c r="BC3218" s="1229"/>
      <c r="BD3218" s="1229"/>
      <c r="BE3218" s="1230"/>
      <c r="BF3218" s="1230"/>
      <c r="BG3218" s="1230"/>
      <c r="BH3218" s="1230"/>
      <c r="BI3218" s="1230"/>
      <c r="BJ3218" s="1230"/>
      <c r="BK3218" s="1230"/>
      <c r="BL3218" s="1230"/>
      <c r="BM3218" s="1230"/>
      <c r="BN3218" s="1230"/>
      <c r="BO3218" s="1230"/>
      <c r="BP3218" s="1230"/>
      <c r="BQ3218" s="1230"/>
      <c r="BR3218" s="1230"/>
      <c r="BS3218" s="1230"/>
      <c r="BT3218" s="1230"/>
      <c r="BU3218" s="1230"/>
      <c r="BV3218" s="1230"/>
      <c r="BW3218" s="1230"/>
      <c r="BX3218" s="1230"/>
      <c r="BY3218" s="1230"/>
    </row>
    <row r="3219" spans="36:77" s="1227" customFormat="1" ht="12.75">
      <c r="AJ3219" s="1228"/>
      <c r="AK3219" s="1228"/>
      <c r="AL3219" s="1228"/>
      <c r="AM3219" s="1228"/>
      <c r="AN3219" s="1228"/>
      <c r="AO3219" s="1228"/>
      <c r="AP3219" s="1228"/>
      <c r="AQ3219" s="1228"/>
      <c r="AR3219" s="1229"/>
      <c r="AS3219" s="1229"/>
      <c r="AT3219" s="1229"/>
      <c r="AU3219" s="1229"/>
      <c r="AV3219" s="1229"/>
      <c r="AW3219" s="1229"/>
      <c r="AX3219" s="1229"/>
      <c r="AY3219" s="1229"/>
      <c r="AZ3219" s="1229"/>
      <c r="BA3219" s="1229"/>
      <c r="BB3219" s="1229"/>
      <c r="BC3219" s="1229"/>
      <c r="BD3219" s="1229"/>
      <c r="BE3219" s="1230"/>
      <c r="BF3219" s="1230"/>
      <c r="BG3219" s="1230"/>
      <c r="BH3219" s="1230"/>
      <c r="BI3219" s="1230"/>
      <c r="BJ3219" s="1230"/>
      <c r="BK3219" s="1230"/>
      <c r="BL3219" s="1230"/>
      <c r="BM3219" s="1230"/>
      <c r="BN3219" s="1230"/>
      <c r="BO3219" s="1230"/>
      <c r="BP3219" s="1230"/>
      <c r="BQ3219" s="1230"/>
      <c r="BR3219" s="1230"/>
      <c r="BS3219" s="1230"/>
      <c r="BT3219" s="1230"/>
      <c r="BU3219" s="1230"/>
      <c r="BV3219" s="1230"/>
      <c r="BW3219" s="1230"/>
      <c r="BX3219" s="1230"/>
      <c r="BY3219" s="1230"/>
    </row>
    <row r="3220" spans="36:77" s="1227" customFormat="1" ht="12.75">
      <c r="AJ3220" s="1228"/>
      <c r="AK3220" s="1228"/>
      <c r="AL3220" s="1228"/>
      <c r="AM3220" s="1228"/>
      <c r="AN3220" s="1228"/>
      <c r="AO3220" s="1228"/>
      <c r="AP3220" s="1228"/>
      <c r="AQ3220" s="1228"/>
      <c r="AR3220" s="1229"/>
      <c r="AS3220" s="1229"/>
      <c r="AT3220" s="1229"/>
      <c r="AU3220" s="1229"/>
      <c r="AV3220" s="1229"/>
      <c r="AW3220" s="1229"/>
      <c r="AX3220" s="1229"/>
      <c r="AY3220" s="1229"/>
      <c r="AZ3220" s="1229"/>
      <c r="BA3220" s="1229"/>
      <c r="BB3220" s="1229"/>
      <c r="BC3220" s="1229"/>
      <c r="BD3220" s="1229"/>
      <c r="BE3220" s="1230"/>
      <c r="BF3220" s="1230"/>
      <c r="BG3220" s="1230"/>
      <c r="BH3220" s="1230"/>
      <c r="BI3220" s="1230"/>
      <c r="BJ3220" s="1230"/>
      <c r="BK3220" s="1230"/>
      <c r="BL3220" s="1230"/>
      <c r="BM3220" s="1230"/>
      <c r="BN3220" s="1230"/>
      <c r="BO3220" s="1230"/>
      <c r="BP3220" s="1230"/>
      <c r="BQ3220" s="1230"/>
      <c r="BR3220" s="1230"/>
      <c r="BS3220" s="1230"/>
      <c r="BT3220" s="1230"/>
      <c r="BU3220" s="1230"/>
      <c r="BV3220" s="1230"/>
      <c r="BW3220" s="1230"/>
      <c r="BX3220" s="1230"/>
      <c r="BY3220" s="1230"/>
    </row>
    <row r="3221" spans="36:77" s="1227" customFormat="1" ht="12.75">
      <c r="AJ3221" s="1228"/>
      <c r="AK3221" s="1228"/>
      <c r="AL3221" s="1228"/>
      <c r="AM3221" s="1228"/>
      <c r="AN3221" s="1228"/>
      <c r="AO3221" s="1228"/>
      <c r="AP3221" s="1228"/>
      <c r="AQ3221" s="1228"/>
      <c r="AR3221" s="1229"/>
      <c r="AS3221" s="1229"/>
      <c r="AT3221" s="1229"/>
      <c r="AU3221" s="1229"/>
      <c r="AV3221" s="1229"/>
      <c r="AW3221" s="1229"/>
      <c r="AX3221" s="1229"/>
      <c r="AY3221" s="1229"/>
      <c r="AZ3221" s="1229"/>
      <c r="BA3221" s="1229"/>
      <c r="BB3221" s="1229"/>
      <c r="BC3221" s="1229"/>
      <c r="BD3221" s="1229"/>
      <c r="BE3221" s="1230"/>
      <c r="BF3221" s="1230"/>
      <c r="BG3221" s="1230"/>
      <c r="BH3221" s="1230"/>
      <c r="BI3221" s="1230"/>
      <c r="BJ3221" s="1230"/>
      <c r="BK3221" s="1230"/>
      <c r="BL3221" s="1230"/>
      <c r="BM3221" s="1230"/>
      <c r="BN3221" s="1230"/>
      <c r="BO3221" s="1230"/>
      <c r="BP3221" s="1230"/>
      <c r="BQ3221" s="1230"/>
      <c r="BR3221" s="1230"/>
      <c r="BS3221" s="1230"/>
      <c r="BT3221" s="1230"/>
      <c r="BU3221" s="1230"/>
      <c r="BV3221" s="1230"/>
      <c r="BW3221" s="1230"/>
      <c r="BX3221" s="1230"/>
      <c r="BY3221" s="1230"/>
    </row>
    <row r="3222" spans="36:77" s="1227" customFormat="1" ht="12.75">
      <c r="AJ3222" s="1228"/>
      <c r="AK3222" s="1228"/>
      <c r="AL3222" s="1228"/>
      <c r="AM3222" s="1228"/>
      <c r="AN3222" s="1228"/>
      <c r="AO3222" s="1228"/>
      <c r="AP3222" s="1228"/>
      <c r="AQ3222" s="1228"/>
      <c r="AR3222" s="1229"/>
      <c r="AS3222" s="1229"/>
      <c r="AT3222" s="1229"/>
      <c r="AU3222" s="1229"/>
      <c r="AV3222" s="1229"/>
      <c r="AW3222" s="1229"/>
      <c r="AX3222" s="1229"/>
      <c r="AY3222" s="1229"/>
      <c r="AZ3222" s="1229"/>
      <c r="BA3222" s="1229"/>
      <c r="BB3222" s="1229"/>
      <c r="BC3222" s="1229"/>
      <c r="BD3222" s="1229"/>
      <c r="BE3222" s="1230"/>
      <c r="BF3222" s="1230"/>
      <c r="BG3222" s="1230"/>
      <c r="BH3222" s="1230"/>
      <c r="BI3222" s="1230"/>
      <c r="BJ3222" s="1230"/>
      <c r="BK3222" s="1230"/>
      <c r="BL3222" s="1230"/>
      <c r="BM3222" s="1230"/>
      <c r="BN3222" s="1230"/>
      <c r="BO3222" s="1230"/>
      <c r="BP3222" s="1230"/>
      <c r="BQ3222" s="1230"/>
      <c r="BR3222" s="1230"/>
      <c r="BS3222" s="1230"/>
      <c r="BT3222" s="1230"/>
      <c r="BU3222" s="1230"/>
      <c r="BV3222" s="1230"/>
      <c r="BW3222" s="1230"/>
      <c r="BX3222" s="1230"/>
      <c r="BY3222" s="1230"/>
    </row>
    <row r="3223" spans="36:77" s="1227" customFormat="1" ht="12.75">
      <c r="AJ3223" s="1228"/>
      <c r="AK3223" s="1228"/>
      <c r="AL3223" s="1228"/>
      <c r="AM3223" s="1228"/>
      <c r="AN3223" s="1228"/>
      <c r="AO3223" s="1228"/>
      <c r="AP3223" s="1228"/>
      <c r="AQ3223" s="1228"/>
      <c r="AR3223" s="1229"/>
      <c r="AS3223" s="1229"/>
      <c r="AT3223" s="1229"/>
      <c r="AU3223" s="1229"/>
      <c r="AV3223" s="1229"/>
      <c r="AW3223" s="1229"/>
      <c r="AX3223" s="1229"/>
      <c r="AY3223" s="1229"/>
      <c r="AZ3223" s="1229"/>
      <c r="BA3223" s="1229"/>
      <c r="BB3223" s="1229"/>
      <c r="BC3223" s="1229"/>
      <c r="BD3223" s="1229"/>
      <c r="BE3223" s="1230"/>
      <c r="BF3223" s="1230"/>
      <c r="BG3223" s="1230"/>
      <c r="BH3223" s="1230"/>
      <c r="BI3223" s="1230"/>
      <c r="BJ3223" s="1230"/>
      <c r="BK3223" s="1230"/>
      <c r="BL3223" s="1230"/>
      <c r="BM3223" s="1230"/>
      <c r="BN3223" s="1230"/>
      <c r="BO3223" s="1230"/>
      <c r="BP3223" s="1230"/>
      <c r="BQ3223" s="1230"/>
      <c r="BR3223" s="1230"/>
      <c r="BS3223" s="1230"/>
      <c r="BT3223" s="1230"/>
      <c r="BU3223" s="1230"/>
      <c r="BV3223" s="1230"/>
      <c r="BW3223" s="1230"/>
      <c r="BX3223" s="1230"/>
      <c r="BY3223" s="1230"/>
    </row>
    <row r="3224" spans="36:77" s="1227" customFormat="1" ht="12.75">
      <c r="AJ3224" s="1228"/>
      <c r="AK3224" s="1228"/>
      <c r="AL3224" s="1228"/>
      <c r="AM3224" s="1228"/>
      <c r="AN3224" s="1228"/>
      <c r="AO3224" s="1228"/>
      <c r="AP3224" s="1228"/>
      <c r="AQ3224" s="1228"/>
      <c r="AR3224" s="1229"/>
      <c r="AS3224" s="1229"/>
      <c r="AT3224" s="1229"/>
      <c r="AU3224" s="1229"/>
      <c r="AV3224" s="1229"/>
      <c r="AW3224" s="1229"/>
      <c r="AX3224" s="1229"/>
      <c r="AY3224" s="1229"/>
      <c r="AZ3224" s="1229"/>
      <c r="BA3224" s="1229"/>
      <c r="BB3224" s="1229"/>
      <c r="BC3224" s="1229"/>
      <c r="BD3224" s="1229"/>
      <c r="BE3224" s="1230"/>
      <c r="BF3224" s="1230"/>
      <c r="BG3224" s="1230"/>
      <c r="BH3224" s="1230"/>
      <c r="BI3224" s="1230"/>
      <c r="BJ3224" s="1230"/>
      <c r="BK3224" s="1230"/>
      <c r="BL3224" s="1230"/>
      <c r="BM3224" s="1230"/>
      <c r="BN3224" s="1230"/>
      <c r="BO3224" s="1230"/>
      <c r="BP3224" s="1230"/>
      <c r="BQ3224" s="1230"/>
      <c r="BR3224" s="1230"/>
      <c r="BS3224" s="1230"/>
      <c r="BT3224" s="1230"/>
      <c r="BU3224" s="1230"/>
      <c r="BV3224" s="1230"/>
      <c r="BW3224" s="1230"/>
      <c r="BX3224" s="1230"/>
      <c r="BY3224" s="1230"/>
    </row>
    <row r="3225" spans="36:77" s="1227" customFormat="1" ht="12.75">
      <c r="AJ3225" s="1228"/>
      <c r="AK3225" s="1228"/>
      <c r="AL3225" s="1228"/>
      <c r="AM3225" s="1228"/>
      <c r="AN3225" s="1228"/>
      <c r="AO3225" s="1228"/>
      <c r="AP3225" s="1228"/>
      <c r="AQ3225" s="1228"/>
      <c r="AR3225" s="1229"/>
      <c r="AS3225" s="1229"/>
      <c r="AT3225" s="1229"/>
      <c r="AU3225" s="1229"/>
      <c r="AV3225" s="1229"/>
      <c r="AW3225" s="1229"/>
      <c r="AX3225" s="1229"/>
      <c r="AY3225" s="1229"/>
      <c r="AZ3225" s="1229"/>
      <c r="BA3225" s="1229"/>
      <c r="BB3225" s="1229"/>
      <c r="BC3225" s="1229"/>
      <c r="BD3225" s="1229"/>
      <c r="BE3225" s="1230"/>
      <c r="BF3225" s="1230"/>
      <c r="BG3225" s="1230"/>
      <c r="BH3225" s="1230"/>
      <c r="BI3225" s="1230"/>
      <c r="BJ3225" s="1230"/>
      <c r="BK3225" s="1230"/>
      <c r="BL3225" s="1230"/>
      <c r="BM3225" s="1230"/>
      <c r="BN3225" s="1230"/>
      <c r="BO3225" s="1230"/>
      <c r="BP3225" s="1230"/>
      <c r="BQ3225" s="1230"/>
      <c r="BR3225" s="1230"/>
      <c r="BS3225" s="1230"/>
      <c r="BT3225" s="1230"/>
      <c r="BU3225" s="1230"/>
      <c r="BV3225" s="1230"/>
      <c r="BW3225" s="1230"/>
      <c r="BX3225" s="1230"/>
      <c r="BY3225" s="1230"/>
    </row>
    <row r="3226" spans="36:77" s="1227" customFormat="1" ht="12.75">
      <c r="AJ3226" s="1228"/>
      <c r="AK3226" s="1228"/>
      <c r="AL3226" s="1228"/>
      <c r="AM3226" s="1228"/>
      <c r="AN3226" s="1228"/>
      <c r="AO3226" s="1228"/>
      <c r="AP3226" s="1228"/>
      <c r="AQ3226" s="1228"/>
      <c r="AR3226" s="1229"/>
      <c r="AS3226" s="1229"/>
      <c r="AT3226" s="1229"/>
      <c r="AU3226" s="1229"/>
      <c r="AV3226" s="1229"/>
      <c r="AW3226" s="1229"/>
      <c r="AX3226" s="1229"/>
      <c r="AY3226" s="1229"/>
      <c r="AZ3226" s="1229"/>
      <c r="BA3226" s="1229"/>
      <c r="BB3226" s="1229"/>
      <c r="BC3226" s="1229"/>
      <c r="BD3226" s="1229"/>
      <c r="BE3226" s="1230"/>
      <c r="BF3226" s="1230"/>
      <c r="BG3226" s="1230"/>
      <c r="BH3226" s="1230"/>
      <c r="BI3226" s="1230"/>
      <c r="BJ3226" s="1230"/>
      <c r="BK3226" s="1230"/>
      <c r="BL3226" s="1230"/>
      <c r="BM3226" s="1230"/>
      <c r="BN3226" s="1230"/>
      <c r="BO3226" s="1230"/>
      <c r="BP3226" s="1230"/>
      <c r="BQ3226" s="1230"/>
      <c r="BR3226" s="1230"/>
      <c r="BS3226" s="1230"/>
      <c r="BT3226" s="1230"/>
      <c r="BU3226" s="1230"/>
      <c r="BV3226" s="1230"/>
      <c r="BW3226" s="1230"/>
      <c r="BX3226" s="1230"/>
      <c r="BY3226" s="1230"/>
    </row>
    <row r="3227" spans="36:77" s="1227" customFormat="1" ht="12.75">
      <c r="AJ3227" s="1228"/>
      <c r="AK3227" s="1228"/>
      <c r="AL3227" s="1228"/>
      <c r="AM3227" s="1228"/>
      <c r="AN3227" s="1228"/>
      <c r="AO3227" s="1228"/>
      <c r="AP3227" s="1228"/>
      <c r="AQ3227" s="1228"/>
      <c r="AR3227" s="1229"/>
      <c r="AS3227" s="1229"/>
      <c r="AT3227" s="1229"/>
      <c r="AU3227" s="1229"/>
      <c r="AV3227" s="1229"/>
      <c r="AW3227" s="1229"/>
      <c r="AX3227" s="1229"/>
      <c r="AY3227" s="1229"/>
      <c r="AZ3227" s="1229"/>
      <c r="BA3227" s="1229"/>
      <c r="BB3227" s="1229"/>
      <c r="BC3227" s="1229"/>
      <c r="BD3227" s="1229"/>
      <c r="BE3227" s="1230"/>
      <c r="BF3227" s="1230"/>
      <c r="BG3227" s="1230"/>
      <c r="BH3227" s="1230"/>
      <c r="BI3227" s="1230"/>
      <c r="BJ3227" s="1230"/>
      <c r="BK3227" s="1230"/>
      <c r="BL3227" s="1230"/>
      <c r="BM3227" s="1230"/>
      <c r="BN3227" s="1230"/>
      <c r="BO3227" s="1230"/>
      <c r="BP3227" s="1230"/>
      <c r="BQ3227" s="1230"/>
      <c r="BR3227" s="1230"/>
      <c r="BS3227" s="1230"/>
      <c r="BT3227" s="1230"/>
      <c r="BU3227" s="1230"/>
      <c r="BV3227" s="1230"/>
      <c r="BW3227" s="1230"/>
      <c r="BX3227" s="1230"/>
      <c r="BY3227" s="1230"/>
    </row>
    <row r="3228" spans="36:77" s="1227" customFormat="1" ht="12.75">
      <c r="AJ3228" s="1228"/>
      <c r="AK3228" s="1228"/>
      <c r="AL3228" s="1228"/>
      <c r="AM3228" s="1228"/>
      <c r="AN3228" s="1228"/>
      <c r="AO3228" s="1228"/>
      <c r="AP3228" s="1228"/>
      <c r="AQ3228" s="1228"/>
      <c r="AR3228" s="1229"/>
      <c r="AS3228" s="1229"/>
      <c r="AT3228" s="1229"/>
      <c r="AU3228" s="1229"/>
      <c r="AV3228" s="1229"/>
      <c r="AW3228" s="1229"/>
      <c r="AX3228" s="1229"/>
      <c r="AY3228" s="1229"/>
      <c r="AZ3228" s="1229"/>
      <c r="BA3228" s="1229"/>
      <c r="BB3228" s="1229"/>
      <c r="BC3228" s="1229"/>
      <c r="BD3228" s="1229"/>
      <c r="BE3228" s="1230"/>
      <c r="BF3228" s="1230"/>
      <c r="BG3228" s="1230"/>
      <c r="BH3228" s="1230"/>
      <c r="BI3228" s="1230"/>
      <c r="BJ3228" s="1230"/>
      <c r="BK3228" s="1230"/>
      <c r="BL3228" s="1230"/>
      <c r="BM3228" s="1230"/>
      <c r="BN3228" s="1230"/>
      <c r="BO3228" s="1230"/>
      <c r="BP3228" s="1230"/>
      <c r="BQ3228" s="1230"/>
      <c r="BR3228" s="1230"/>
      <c r="BS3228" s="1230"/>
      <c r="BT3228" s="1230"/>
      <c r="BU3228" s="1230"/>
      <c r="BV3228" s="1230"/>
      <c r="BW3228" s="1230"/>
      <c r="BX3228" s="1230"/>
      <c r="BY3228" s="1230"/>
    </row>
    <row r="3229" spans="36:77" s="1227" customFormat="1" ht="12.75">
      <c r="AJ3229" s="1228"/>
      <c r="AK3229" s="1228"/>
      <c r="AL3229" s="1228"/>
      <c r="AM3229" s="1228"/>
      <c r="AN3229" s="1228"/>
      <c r="AO3229" s="1228"/>
      <c r="AP3229" s="1228"/>
      <c r="AQ3229" s="1228"/>
      <c r="AR3229" s="1229"/>
      <c r="AS3229" s="1229"/>
      <c r="AT3229" s="1229"/>
      <c r="AU3229" s="1229"/>
      <c r="AV3229" s="1229"/>
      <c r="AW3229" s="1229"/>
      <c r="AX3229" s="1229"/>
      <c r="AY3229" s="1229"/>
      <c r="AZ3229" s="1229"/>
      <c r="BA3229" s="1229"/>
      <c r="BB3229" s="1229"/>
      <c r="BC3229" s="1229"/>
      <c r="BD3229" s="1229"/>
      <c r="BE3229" s="1230"/>
      <c r="BF3229" s="1230"/>
      <c r="BG3229" s="1230"/>
      <c r="BH3229" s="1230"/>
      <c r="BI3229" s="1230"/>
      <c r="BJ3229" s="1230"/>
      <c r="BK3229" s="1230"/>
      <c r="BL3229" s="1230"/>
      <c r="BM3229" s="1230"/>
      <c r="BN3229" s="1230"/>
      <c r="BO3229" s="1230"/>
      <c r="BP3229" s="1230"/>
      <c r="BQ3229" s="1230"/>
      <c r="BR3229" s="1230"/>
      <c r="BS3229" s="1230"/>
      <c r="BT3229" s="1230"/>
      <c r="BU3229" s="1230"/>
      <c r="BV3229" s="1230"/>
      <c r="BW3229" s="1230"/>
      <c r="BX3229" s="1230"/>
      <c r="BY3229" s="1230"/>
    </row>
    <row r="3230" spans="36:77" s="1227" customFormat="1" ht="12.75">
      <c r="AJ3230" s="1228"/>
      <c r="AK3230" s="1228"/>
      <c r="AL3230" s="1228"/>
      <c r="AM3230" s="1228"/>
      <c r="AN3230" s="1228"/>
      <c r="AO3230" s="1228"/>
      <c r="AP3230" s="1228"/>
      <c r="AQ3230" s="1228"/>
      <c r="AR3230" s="1229"/>
      <c r="AS3230" s="1229"/>
      <c r="AT3230" s="1229"/>
      <c r="AU3230" s="1229"/>
      <c r="AV3230" s="1229"/>
      <c r="AW3230" s="1229"/>
      <c r="AX3230" s="1229"/>
      <c r="AY3230" s="1229"/>
      <c r="AZ3230" s="1229"/>
      <c r="BA3230" s="1229"/>
      <c r="BB3230" s="1229"/>
      <c r="BC3230" s="1229"/>
      <c r="BD3230" s="1229"/>
      <c r="BE3230" s="1230"/>
      <c r="BF3230" s="1230"/>
      <c r="BG3230" s="1230"/>
      <c r="BH3230" s="1230"/>
      <c r="BI3230" s="1230"/>
      <c r="BJ3230" s="1230"/>
      <c r="BK3230" s="1230"/>
      <c r="BL3230" s="1230"/>
      <c r="BM3230" s="1230"/>
      <c r="BN3230" s="1230"/>
      <c r="BO3230" s="1230"/>
      <c r="BP3230" s="1230"/>
      <c r="BQ3230" s="1230"/>
      <c r="BR3230" s="1230"/>
      <c r="BS3230" s="1230"/>
      <c r="BT3230" s="1230"/>
      <c r="BU3230" s="1230"/>
      <c r="BV3230" s="1230"/>
      <c r="BW3230" s="1230"/>
      <c r="BX3230" s="1230"/>
      <c r="BY3230" s="1230"/>
    </row>
    <row r="3231" spans="36:77" s="1227" customFormat="1" ht="12.75">
      <c r="AJ3231" s="1228"/>
      <c r="AK3231" s="1228"/>
      <c r="AL3231" s="1228"/>
      <c r="AM3231" s="1228"/>
      <c r="AN3231" s="1228"/>
      <c r="AO3231" s="1228"/>
      <c r="AP3231" s="1228"/>
      <c r="AQ3231" s="1228"/>
      <c r="AR3231" s="1229"/>
      <c r="AS3231" s="1229"/>
      <c r="AT3231" s="1229"/>
      <c r="AU3231" s="1229"/>
      <c r="AV3231" s="1229"/>
      <c r="AW3231" s="1229"/>
      <c r="AX3231" s="1229"/>
      <c r="AY3231" s="1229"/>
      <c r="AZ3231" s="1229"/>
      <c r="BA3231" s="1229"/>
      <c r="BB3231" s="1229"/>
      <c r="BC3231" s="1229"/>
      <c r="BD3231" s="1229"/>
      <c r="BE3231" s="1230"/>
      <c r="BF3231" s="1230"/>
      <c r="BG3231" s="1230"/>
      <c r="BH3231" s="1230"/>
      <c r="BI3231" s="1230"/>
      <c r="BJ3231" s="1230"/>
      <c r="BK3231" s="1230"/>
      <c r="BL3231" s="1230"/>
      <c r="BM3231" s="1230"/>
      <c r="BN3231" s="1230"/>
      <c r="BO3231" s="1230"/>
      <c r="BP3231" s="1230"/>
      <c r="BQ3231" s="1230"/>
      <c r="BR3231" s="1230"/>
      <c r="BS3231" s="1230"/>
      <c r="BT3231" s="1230"/>
      <c r="BU3231" s="1230"/>
      <c r="BV3231" s="1230"/>
      <c r="BW3231" s="1230"/>
      <c r="BX3231" s="1230"/>
      <c r="BY3231" s="1230"/>
    </row>
    <row r="3232" spans="36:77" s="1227" customFormat="1" ht="12.75">
      <c r="AJ3232" s="1228"/>
      <c r="AK3232" s="1228"/>
      <c r="AL3232" s="1228"/>
      <c r="AM3232" s="1228"/>
      <c r="AN3232" s="1228"/>
      <c r="AO3232" s="1228"/>
      <c r="AP3232" s="1228"/>
      <c r="AQ3232" s="1228"/>
      <c r="AR3232" s="1229"/>
      <c r="AS3232" s="1229"/>
      <c r="AT3232" s="1229"/>
      <c r="AU3232" s="1229"/>
      <c r="AV3232" s="1229"/>
      <c r="AW3232" s="1229"/>
      <c r="AX3232" s="1229"/>
      <c r="AY3232" s="1229"/>
      <c r="AZ3232" s="1229"/>
      <c r="BA3232" s="1229"/>
      <c r="BB3232" s="1229"/>
      <c r="BC3232" s="1229"/>
      <c r="BD3232" s="1229"/>
      <c r="BE3232" s="1230"/>
      <c r="BF3232" s="1230"/>
      <c r="BG3232" s="1230"/>
      <c r="BH3232" s="1230"/>
      <c r="BI3232" s="1230"/>
      <c r="BJ3232" s="1230"/>
      <c r="BK3232" s="1230"/>
      <c r="BL3232" s="1230"/>
      <c r="BM3232" s="1230"/>
      <c r="BN3232" s="1230"/>
      <c r="BO3232" s="1230"/>
      <c r="BP3232" s="1230"/>
      <c r="BQ3232" s="1230"/>
      <c r="BR3232" s="1230"/>
      <c r="BS3232" s="1230"/>
      <c r="BT3232" s="1230"/>
      <c r="BU3232" s="1230"/>
      <c r="BV3232" s="1230"/>
      <c r="BW3232" s="1230"/>
      <c r="BX3232" s="1230"/>
      <c r="BY3232" s="1230"/>
    </row>
    <row r="3233" spans="36:77" s="1227" customFormat="1" ht="12.75">
      <c r="AJ3233" s="1228"/>
      <c r="AK3233" s="1228"/>
      <c r="AL3233" s="1228"/>
      <c r="AM3233" s="1228"/>
      <c r="AN3233" s="1228"/>
      <c r="AO3233" s="1228"/>
      <c r="AP3233" s="1228"/>
      <c r="AQ3233" s="1228"/>
      <c r="AR3233" s="1229"/>
      <c r="AS3233" s="1229"/>
      <c r="AT3233" s="1229"/>
      <c r="AU3233" s="1229"/>
      <c r="AV3233" s="1229"/>
      <c r="AW3233" s="1229"/>
      <c r="AX3233" s="1229"/>
      <c r="AY3233" s="1229"/>
      <c r="AZ3233" s="1229"/>
      <c r="BA3233" s="1229"/>
      <c r="BB3233" s="1229"/>
      <c r="BC3233" s="1229"/>
      <c r="BD3233" s="1229"/>
      <c r="BE3233" s="1230"/>
      <c r="BF3233" s="1230"/>
      <c r="BG3233" s="1230"/>
      <c r="BH3233" s="1230"/>
      <c r="BI3233" s="1230"/>
      <c r="BJ3233" s="1230"/>
      <c r="BK3233" s="1230"/>
      <c r="BL3233" s="1230"/>
      <c r="BM3233" s="1230"/>
      <c r="BN3233" s="1230"/>
      <c r="BO3233" s="1230"/>
      <c r="BP3233" s="1230"/>
      <c r="BQ3233" s="1230"/>
      <c r="BR3233" s="1230"/>
      <c r="BS3233" s="1230"/>
      <c r="BT3233" s="1230"/>
      <c r="BU3233" s="1230"/>
      <c r="BV3233" s="1230"/>
      <c r="BW3233" s="1230"/>
      <c r="BX3233" s="1230"/>
      <c r="BY3233" s="1230"/>
    </row>
    <row r="3234" spans="36:77" s="1227" customFormat="1" ht="12.75">
      <c r="AJ3234" s="1228"/>
      <c r="AK3234" s="1228"/>
      <c r="AL3234" s="1228"/>
      <c r="AM3234" s="1228"/>
      <c r="AN3234" s="1228"/>
      <c r="AO3234" s="1228"/>
      <c r="AP3234" s="1228"/>
      <c r="AQ3234" s="1228"/>
      <c r="AR3234" s="1229"/>
      <c r="AS3234" s="1229"/>
      <c r="AT3234" s="1229"/>
      <c r="AU3234" s="1229"/>
      <c r="AV3234" s="1229"/>
      <c r="AW3234" s="1229"/>
      <c r="AX3234" s="1229"/>
      <c r="AY3234" s="1229"/>
      <c r="AZ3234" s="1229"/>
      <c r="BA3234" s="1229"/>
      <c r="BB3234" s="1229"/>
      <c r="BC3234" s="1229"/>
      <c r="BD3234" s="1229"/>
      <c r="BE3234" s="1230"/>
      <c r="BF3234" s="1230"/>
      <c r="BG3234" s="1230"/>
      <c r="BH3234" s="1230"/>
      <c r="BI3234" s="1230"/>
      <c r="BJ3234" s="1230"/>
      <c r="BK3234" s="1230"/>
      <c r="BL3234" s="1230"/>
      <c r="BM3234" s="1230"/>
      <c r="BN3234" s="1230"/>
      <c r="BO3234" s="1230"/>
      <c r="BP3234" s="1230"/>
      <c r="BQ3234" s="1230"/>
      <c r="BR3234" s="1230"/>
      <c r="BS3234" s="1230"/>
      <c r="BT3234" s="1230"/>
      <c r="BU3234" s="1230"/>
      <c r="BV3234" s="1230"/>
      <c r="BW3234" s="1230"/>
      <c r="BX3234" s="1230"/>
      <c r="BY3234" s="1230"/>
    </row>
    <row r="3235" spans="36:77" s="1227" customFormat="1" ht="12.75">
      <c r="AJ3235" s="1228"/>
      <c r="AK3235" s="1228"/>
      <c r="AL3235" s="1228"/>
      <c r="AM3235" s="1228"/>
      <c r="AN3235" s="1228"/>
      <c r="AO3235" s="1228"/>
      <c r="AP3235" s="1228"/>
      <c r="AQ3235" s="1228"/>
      <c r="AR3235" s="1229"/>
      <c r="AS3235" s="1229"/>
      <c r="AT3235" s="1229"/>
      <c r="AU3235" s="1229"/>
      <c r="AV3235" s="1229"/>
      <c r="AW3235" s="1229"/>
      <c r="AX3235" s="1229"/>
      <c r="AY3235" s="1229"/>
      <c r="AZ3235" s="1229"/>
      <c r="BA3235" s="1229"/>
      <c r="BB3235" s="1229"/>
      <c r="BC3235" s="1229"/>
      <c r="BD3235" s="1229"/>
      <c r="BE3235" s="1230"/>
      <c r="BF3235" s="1230"/>
      <c r="BG3235" s="1230"/>
      <c r="BH3235" s="1230"/>
      <c r="BI3235" s="1230"/>
      <c r="BJ3235" s="1230"/>
      <c r="BK3235" s="1230"/>
      <c r="BL3235" s="1230"/>
      <c r="BM3235" s="1230"/>
      <c r="BN3235" s="1230"/>
      <c r="BO3235" s="1230"/>
      <c r="BP3235" s="1230"/>
      <c r="BQ3235" s="1230"/>
      <c r="BR3235" s="1230"/>
      <c r="BS3235" s="1230"/>
      <c r="BT3235" s="1230"/>
      <c r="BU3235" s="1230"/>
      <c r="BV3235" s="1230"/>
      <c r="BW3235" s="1230"/>
      <c r="BX3235" s="1230"/>
      <c r="BY3235" s="1230"/>
    </row>
    <row r="3236" spans="36:77" s="1227" customFormat="1" ht="12.75">
      <c r="AJ3236" s="1228"/>
      <c r="AK3236" s="1228"/>
      <c r="AL3236" s="1228"/>
      <c r="AM3236" s="1228"/>
      <c r="AN3236" s="1228"/>
      <c r="AO3236" s="1228"/>
      <c r="AP3236" s="1228"/>
      <c r="AQ3236" s="1228"/>
      <c r="AR3236" s="1229"/>
      <c r="AS3236" s="1229"/>
      <c r="AT3236" s="1229"/>
      <c r="AU3236" s="1229"/>
      <c r="AV3236" s="1229"/>
      <c r="AW3236" s="1229"/>
      <c r="AX3236" s="1229"/>
      <c r="AY3236" s="1229"/>
      <c r="AZ3236" s="1229"/>
      <c r="BA3236" s="1229"/>
      <c r="BB3236" s="1229"/>
      <c r="BC3236" s="1229"/>
      <c r="BD3236" s="1229"/>
      <c r="BE3236" s="1230"/>
      <c r="BF3236" s="1230"/>
      <c r="BG3236" s="1230"/>
      <c r="BH3236" s="1230"/>
      <c r="BI3236" s="1230"/>
      <c r="BJ3236" s="1230"/>
      <c r="BK3236" s="1230"/>
      <c r="BL3236" s="1230"/>
      <c r="BM3236" s="1230"/>
      <c r="BN3236" s="1230"/>
      <c r="BO3236" s="1230"/>
      <c r="BP3236" s="1230"/>
      <c r="BQ3236" s="1230"/>
      <c r="BR3236" s="1230"/>
      <c r="BS3236" s="1230"/>
      <c r="BT3236" s="1230"/>
      <c r="BU3236" s="1230"/>
      <c r="BV3236" s="1230"/>
      <c r="BW3236" s="1230"/>
      <c r="BX3236" s="1230"/>
      <c r="BY3236" s="1230"/>
    </row>
    <row r="3237" spans="36:77" s="1227" customFormat="1" ht="12.75">
      <c r="AJ3237" s="1228"/>
      <c r="AK3237" s="1228"/>
      <c r="AL3237" s="1228"/>
      <c r="AM3237" s="1228"/>
      <c r="AN3237" s="1228"/>
      <c r="AO3237" s="1228"/>
      <c r="AP3237" s="1228"/>
      <c r="AQ3237" s="1228"/>
      <c r="AR3237" s="1229"/>
      <c r="AS3237" s="1229"/>
      <c r="AT3237" s="1229"/>
      <c r="AU3237" s="1229"/>
      <c r="AV3237" s="1229"/>
      <c r="AW3237" s="1229"/>
      <c r="AX3237" s="1229"/>
      <c r="AY3237" s="1229"/>
      <c r="AZ3237" s="1229"/>
      <c r="BA3237" s="1229"/>
      <c r="BB3237" s="1229"/>
      <c r="BC3237" s="1229"/>
      <c r="BD3237" s="1229"/>
      <c r="BE3237" s="1230"/>
      <c r="BF3237" s="1230"/>
      <c r="BG3237" s="1230"/>
      <c r="BH3237" s="1230"/>
      <c r="BI3237" s="1230"/>
      <c r="BJ3237" s="1230"/>
      <c r="BK3237" s="1230"/>
      <c r="BL3237" s="1230"/>
      <c r="BM3237" s="1230"/>
      <c r="BN3237" s="1230"/>
      <c r="BO3237" s="1230"/>
      <c r="BP3237" s="1230"/>
      <c r="BQ3237" s="1230"/>
      <c r="BR3237" s="1230"/>
      <c r="BS3237" s="1230"/>
      <c r="BT3237" s="1230"/>
      <c r="BU3237" s="1230"/>
      <c r="BV3237" s="1230"/>
      <c r="BW3237" s="1230"/>
      <c r="BX3237" s="1230"/>
      <c r="BY3237" s="1230"/>
    </row>
    <row r="3238" spans="36:77" s="1227" customFormat="1" ht="12.75">
      <c r="AJ3238" s="1228"/>
      <c r="AK3238" s="1228"/>
      <c r="AL3238" s="1228"/>
      <c r="AM3238" s="1228"/>
      <c r="AN3238" s="1228"/>
      <c r="AO3238" s="1228"/>
      <c r="AP3238" s="1228"/>
      <c r="AQ3238" s="1228"/>
      <c r="AR3238" s="1229"/>
      <c r="AS3238" s="1229"/>
      <c r="AT3238" s="1229"/>
      <c r="AU3238" s="1229"/>
      <c r="AV3238" s="1229"/>
      <c r="AW3238" s="1229"/>
      <c r="AX3238" s="1229"/>
      <c r="AY3238" s="1229"/>
      <c r="AZ3238" s="1229"/>
      <c r="BA3238" s="1229"/>
      <c r="BB3238" s="1229"/>
      <c r="BC3238" s="1229"/>
      <c r="BD3238" s="1229"/>
      <c r="BE3238" s="1230"/>
      <c r="BF3238" s="1230"/>
      <c r="BG3238" s="1230"/>
      <c r="BH3238" s="1230"/>
      <c r="BI3238" s="1230"/>
      <c r="BJ3238" s="1230"/>
      <c r="BK3238" s="1230"/>
      <c r="BL3238" s="1230"/>
      <c r="BM3238" s="1230"/>
      <c r="BN3238" s="1230"/>
      <c r="BO3238" s="1230"/>
      <c r="BP3238" s="1230"/>
      <c r="BQ3238" s="1230"/>
      <c r="BR3238" s="1230"/>
      <c r="BS3238" s="1230"/>
      <c r="BT3238" s="1230"/>
      <c r="BU3238" s="1230"/>
      <c r="BV3238" s="1230"/>
      <c r="BW3238" s="1230"/>
      <c r="BX3238" s="1230"/>
      <c r="BY3238" s="1230"/>
    </row>
    <row r="3239" spans="36:77" s="1227" customFormat="1" ht="12.75">
      <c r="AJ3239" s="1228"/>
      <c r="AK3239" s="1228"/>
      <c r="AL3239" s="1228"/>
      <c r="AM3239" s="1228"/>
      <c r="AN3239" s="1228"/>
      <c r="AO3239" s="1228"/>
      <c r="AP3239" s="1228"/>
      <c r="AQ3239" s="1228"/>
      <c r="AR3239" s="1229"/>
      <c r="AS3239" s="1229"/>
      <c r="AT3239" s="1229"/>
      <c r="AU3239" s="1229"/>
      <c r="AV3239" s="1229"/>
      <c r="AW3239" s="1229"/>
      <c r="AX3239" s="1229"/>
      <c r="AY3239" s="1229"/>
      <c r="AZ3239" s="1229"/>
      <c r="BA3239" s="1229"/>
      <c r="BB3239" s="1229"/>
      <c r="BC3239" s="1229"/>
      <c r="BD3239" s="1229"/>
      <c r="BE3239" s="1230"/>
      <c r="BF3239" s="1230"/>
      <c r="BG3239" s="1230"/>
      <c r="BH3239" s="1230"/>
      <c r="BI3239" s="1230"/>
      <c r="BJ3239" s="1230"/>
      <c r="BK3239" s="1230"/>
      <c r="BL3239" s="1230"/>
      <c r="BM3239" s="1230"/>
      <c r="BN3239" s="1230"/>
      <c r="BO3239" s="1230"/>
      <c r="BP3239" s="1230"/>
      <c r="BQ3239" s="1230"/>
      <c r="BR3239" s="1230"/>
      <c r="BS3239" s="1230"/>
      <c r="BT3239" s="1230"/>
      <c r="BU3239" s="1230"/>
      <c r="BV3239" s="1230"/>
      <c r="BW3239" s="1230"/>
      <c r="BX3239" s="1230"/>
      <c r="BY3239" s="1230"/>
    </row>
    <row r="3240" spans="36:77" s="1227" customFormat="1" ht="12.75">
      <c r="AJ3240" s="1228"/>
      <c r="AK3240" s="1228"/>
      <c r="AL3240" s="1228"/>
      <c r="AM3240" s="1228"/>
      <c r="AN3240" s="1228"/>
      <c r="AO3240" s="1228"/>
      <c r="AP3240" s="1228"/>
      <c r="AQ3240" s="1228"/>
      <c r="AR3240" s="1229"/>
      <c r="AS3240" s="1229"/>
      <c r="AT3240" s="1229"/>
      <c r="AU3240" s="1229"/>
      <c r="AV3240" s="1229"/>
      <c r="AW3240" s="1229"/>
      <c r="AX3240" s="1229"/>
      <c r="AY3240" s="1229"/>
      <c r="AZ3240" s="1229"/>
      <c r="BA3240" s="1229"/>
      <c r="BB3240" s="1229"/>
      <c r="BC3240" s="1229"/>
      <c r="BD3240" s="1229"/>
      <c r="BE3240" s="1230"/>
      <c r="BF3240" s="1230"/>
      <c r="BG3240" s="1230"/>
      <c r="BH3240" s="1230"/>
      <c r="BI3240" s="1230"/>
      <c r="BJ3240" s="1230"/>
      <c r="BK3240" s="1230"/>
      <c r="BL3240" s="1230"/>
      <c r="BM3240" s="1230"/>
      <c r="BN3240" s="1230"/>
      <c r="BO3240" s="1230"/>
      <c r="BP3240" s="1230"/>
      <c r="BQ3240" s="1230"/>
      <c r="BR3240" s="1230"/>
      <c r="BS3240" s="1230"/>
      <c r="BT3240" s="1230"/>
      <c r="BU3240" s="1230"/>
      <c r="BV3240" s="1230"/>
      <c r="BW3240" s="1230"/>
      <c r="BX3240" s="1230"/>
      <c r="BY3240" s="1230"/>
    </row>
    <row r="3241" spans="36:77" s="1227" customFormat="1" ht="12.75">
      <c r="AJ3241" s="1228"/>
      <c r="AK3241" s="1228"/>
      <c r="AL3241" s="1228"/>
      <c r="AM3241" s="1228"/>
      <c r="AN3241" s="1228"/>
      <c r="AO3241" s="1228"/>
      <c r="AP3241" s="1228"/>
      <c r="AQ3241" s="1228"/>
      <c r="AR3241" s="1229"/>
      <c r="AS3241" s="1229"/>
      <c r="AT3241" s="1229"/>
      <c r="AU3241" s="1229"/>
      <c r="AV3241" s="1229"/>
      <c r="AW3241" s="1229"/>
      <c r="AX3241" s="1229"/>
      <c r="AY3241" s="1229"/>
      <c r="AZ3241" s="1229"/>
      <c r="BA3241" s="1229"/>
      <c r="BB3241" s="1229"/>
      <c r="BC3241" s="1229"/>
      <c r="BD3241" s="1229"/>
      <c r="BE3241" s="1230"/>
      <c r="BF3241" s="1230"/>
      <c r="BG3241" s="1230"/>
      <c r="BH3241" s="1230"/>
      <c r="BI3241" s="1230"/>
      <c r="BJ3241" s="1230"/>
      <c r="BK3241" s="1230"/>
      <c r="BL3241" s="1230"/>
      <c r="BM3241" s="1230"/>
      <c r="BN3241" s="1230"/>
      <c r="BO3241" s="1230"/>
      <c r="BP3241" s="1230"/>
      <c r="BQ3241" s="1230"/>
      <c r="BR3241" s="1230"/>
      <c r="BS3241" s="1230"/>
      <c r="BT3241" s="1230"/>
      <c r="BU3241" s="1230"/>
      <c r="BV3241" s="1230"/>
      <c r="BW3241" s="1230"/>
      <c r="BX3241" s="1230"/>
      <c r="BY3241" s="1230"/>
    </row>
    <row r="3242" spans="36:77" s="1227" customFormat="1" ht="12.75">
      <c r="AJ3242" s="1228"/>
      <c r="AK3242" s="1228"/>
      <c r="AL3242" s="1228"/>
      <c r="AM3242" s="1228"/>
      <c r="AN3242" s="1228"/>
      <c r="AO3242" s="1228"/>
      <c r="AP3242" s="1228"/>
      <c r="AQ3242" s="1228"/>
      <c r="AR3242" s="1229"/>
      <c r="AS3242" s="1229"/>
      <c r="AT3242" s="1229"/>
      <c r="AU3242" s="1229"/>
      <c r="AV3242" s="1229"/>
      <c r="AW3242" s="1229"/>
      <c r="AX3242" s="1229"/>
      <c r="AY3242" s="1229"/>
      <c r="AZ3242" s="1229"/>
      <c r="BA3242" s="1229"/>
      <c r="BB3242" s="1229"/>
      <c r="BC3242" s="1229"/>
      <c r="BD3242" s="1229"/>
      <c r="BE3242" s="1230"/>
      <c r="BF3242" s="1230"/>
      <c r="BG3242" s="1230"/>
      <c r="BH3242" s="1230"/>
      <c r="BI3242" s="1230"/>
      <c r="BJ3242" s="1230"/>
      <c r="BK3242" s="1230"/>
      <c r="BL3242" s="1230"/>
      <c r="BM3242" s="1230"/>
      <c r="BN3242" s="1230"/>
      <c r="BO3242" s="1230"/>
      <c r="BP3242" s="1230"/>
      <c r="BQ3242" s="1230"/>
      <c r="BR3242" s="1230"/>
      <c r="BS3242" s="1230"/>
      <c r="BT3242" s="1230"/>
      <c r="BU3242" s="1230"/>
      <c r="BV3242" s="1230"/>
      <c r="BW3242" s="1230"/>
      <c r="BX3242" s="1230"/>
      <c r="BY3242" s="1230"/>
    </row>
    <row r="3243" spans="36:77" s="1227" customFormat="1" ht="12.75">
      <c r="AJ3243" s="1228"/>
      <c r="AK3243" s="1228"/>
      <c r="AL3243" s="1228"/>
      <c r="AM3243" s="1228"/>
      <c r="AN3243" s="1228"/>
      <c r="AO3243" s="1228"/>
      <c r="AP3243" s="1228"/>
      <c r="AQ3243" s="1228"/>
      <c r="AR3243" s="1229"/>
      <c r="AS3243" s="1229"/>
      <c r="AT3243" s="1229"/>
      <c r="AU3243" s="1229"/>
      <c r="AV3243" s="1229"/>
      <c r="AW3243" s="1229"/>
      <c r="AX3243" s="1229"/>
      <c r="AY3243" s="1229"/>
      <c r="AZ3243" s="1229"/>
      <c r="BA3243" s="1229"/>
      <c r="BB3243" s="1229"/>
      <c r="BC3243" s="1229"/>
      <c r="BD3243" s="1229"/>
      <c r="BE3243" s="1230"/>
      <c r="BF3243" s="1230"/>
      <c r="BG3243" s="1230"/>
      <c r="BH3243" s="1230"/>
      <c r="BI3243" s="1230"/>
      <c r="BJ3243" s="1230"/>
      <c r="BK3243" s="1230"/>
      <c r="BL3243" s="1230"/>
      <c r="BM3243" s="1230"/>
      <c r="BN3243" s="1230"/>
      <c r="BO3243" s="1230"/>
      <c r="BP3243" s="1230"/>
      <c r="BQ3243" s="1230"/>
      <c r="BR3243" s="1230"/>
      <c r="BS3243" s="1230"/>
      <c r="BT3243" s="1230"/>
      <c r="BU3243" s="1230"/>
      <c r="BV3243" s="1230"/>
      <c r="BW3243" s="1230"/>
      <c r="BX3243" s="1230"/>
      <c r="BY3243" s="1230"/>
    </row>
    <row r="3244" spans="36:77" s="1227" customFormat="1" ht="12.75">
      <c r="AJ3244" s="1228"/>
      <c r="AK3244" s="1228"/>
      <c r="AL3244" s="1228"/>
      <c r="AM3244" s="1228"/>
      <c r="AN3244" s="1228"/>
      <c r="AO3244" s="1228"/>
      <c r="AP3244" s="1228"/>
      <c r="AQ3244" s="1228"/>
      <c r="AR3244" s="1229"/>
      <c r="AS3244" s="1229"/>
      <c r="AT3244" s="1229"/>
      <c r="AU3244" s="1229"/>
      <c r="AV3244" s="1229"/>
      <c r="AW3244" s="1229"/>
      <c r="AX3244" s="1229"/>
      <c r="AY3244" s="1229"/>
      <c r="AZ3244" s="1229"/>
      <c r="BA3244" s="1229"/>
      <c r="BB3244" s="1229"/>
      <c r="BC3244" s="1229"/>
      <c r="BD3244" s="1229"/>
      <c r="BE3244" s="1230"/>
      <c r="BF3244" s="1230"/>
      <c r="BG3244" s="1230"/>
      <c r="BH3244" s="1230"/>
      <c r="BI3244" s="1230"/>
      <c r="BJ3244" s="1230"/>
      <c r="BK3244" s="1230"/>
      <c r="BL3244" s="1230"/>
      <c r="BM3244" s="1230"/>
      <c r="BN3244" s="1230"/>
      <c r="BO3244" s="1230"/>
      <c r="BP3244" s="1230"/>
      <c r="BQ3244" s="1230"/>
      <c r="BR3244" s="1230"/>
      <c r="BS3244" s="1230"/>
      <c r="BT3244" s="1230"/>
      <c r="BU3244" s="1230"/>
      <c r="BV3244" s="1230"/>
      <c r="BW3244" s="1230"/>
      <c r="BX3244" s="1230"/>
      <c r="BY3244" s="1230"/>
    </row>
    <row r="3245" spans="36:77" s="1227" customFormat="1" ht="12.75">
      <c r="AJ3245" s="1228"/>
      <c r="AK3245" s="1228"/>
      <c r="AL3245" s="1228"/>
      <c r="AM3245" s="1228"/>
      <c r="AN3245" s="1228"/>
      <c r="AO3245" s="1228"/>
      <c r="AP3245" s="1228"/>
      <c r="AQ3245" s="1228"/>
      <c r="AR3245" s="1229"/>
      <c r="AS3245" s="1229"/>
      <c r="AT3245" s="1229"/>
      <c r="AU3245" s="1229"/>
      <c r="AV3245" s="1229"/>
      <c r="AW3245" s="1229"/>
      <c r="AX3245" s="1229"/>
      <c r="AY3245" s="1229"/>
      <c r="AZ3245" s="1229"/>
      <c r="BA3245" s="1229"/>
      <c r="BB3245" s="1229"/>
      <c r="BC3245" s="1229"/>
      <c r="BD3245" s="1229"/>
      <c r="BE3245" s="1230"/>
      <c r="BF3245" s="1230"/>
      <c r="BG3245" s="1230"/>
      <c r="BH3245" s="1230"/>
      <c r="BI3245" s="1230"/>
      <c r="BJ3245" s="1230"/>
      <c r="BK3245" s="1230"/>
      <c r="BL3245" s="1230"/>
      <c r="BM3245" s="1230"/>
      <c r="BN3245" s="1230"/>
      <c r="BO3245" s="1230"/>
      <c r="BP3245" s="1230"/>
      <c r="BQ3245" s="1230"/>
      <c r="BR3245" s="1230"/>
      <c r="BS3245" s="1230"/>
      <c r="BT3245" s="1230"/>
      <c r="BU3245" s="1230"/>
      <c r="BV3245" s="1230"/>
      <c r="BW3245" s="1230"/>
      <c r="BX3245" s="1230"/>
      <c r="BY3245" s="1230"/>
    </row>
    <row r="3246" spans="36:77" s="1227" customFormat="1" ht="12.75">
      <c r="AJ3246" s="1228"/>
      <c r="AK3246" s="1228"/>
      <c r="AL3246" s="1228"/>
      <c r="AM3246" s="1228"/>
      <c r="AN3246" s="1228"/>
      <c r="AO3246" s="1228"/>
      <c r="AP3246" s="1228"/>
      <c r="AQ3246" s="1228"/>
      <c r="AR3246" s="1229"/>
      <c r="AS3246" s="1229"/>
      <c r="AT3246" s="1229"/>
      <c r="AU3246" s="1229"/>
      <c r="AV3246" s="1229"/>
      <c r="AW3246" s="1229"/>
      <c r="AX3246" s="1229"/>
      <c r="AY3246" s="1229"/>
      <c r="AZ3246" s="1229"/>
      <c r="BA3246" s="1229"/>
      <c r="BB3246" s="1229"/>
      <c r="BC3246" s="1229"/>
      <c r="BD3246" s="1229"/>
      <c r="BE3246" s="1230"/>
      <c r="BF3246" s="1230"/>
      <c r="BG3246" s="1230"/>
      <c r="BH3246" s="1230"/>
      <c r="BI3246" s="1230"/>
      <c r="BJ3246" s="1230"/>
      <c r="BK3246" s="1230"/>
      <c r="BL3246" s="1230"/>
      <c r="BM3246" s="1230"/>
      <c r="BN3246" s="1230"/>
      <c r="BO3246" s="1230"/>
      <c r="BP3246" s="1230"/>
      <c r="BQ3246" s="1230"/>
      <c r="BR3246" s="1230"/>
      <c r="BS3246" s="1230"/>
      <c r="BT3246" s="1230"/>
      <c r="BU3246" s="1230"/>
      <c r="BV3246" s="1230"/>
      <c r="BW3246" s="1230"/>
      <c r="BX3246" s="1230"/>
      <c r="BY3246" s="1230"/>
    </row>
    <row r="3247" spans="36:77" s="1227" customFormat="1" ht="12.75">
      <c r="AJ3247" s="1228"/>
      <c r="AK3247" s="1228"/>
      <c r="AL3247" s="1228"/>
      <c r="AM3247" s="1228"/>
      <c r="AN3247" s="1228"/>
      <c r="AO3247" s="1228"/>
      <c r="AP3247" s="1228"/>
      <c r="AQ3247" s="1228"/>
      <c r="AR3247" s="1229"/>
      <c r="AS3247" s="1229"/>
      <c r="AT3247" s="1229"/>
      <c r="AU3247" s="1229"/>
      <c r="AV3247" s="1229"/>
      <c r="AW3247" s="1229"/>
      <c r="AX3247" s="1229"/>
      <c r="AY3247" s="1229"/>
      <c r="AZ3247" s="1229"/>
      <c r="BA3247" s="1229"/>
      <c r="BB3247" s="1229"/>
      <c r="BC3247" s="1229"/>
      <c r="BD3247" s="1229"/>
      <c r="BE3247" s="1230"/>
      <c r="BF3247" s="1230"/>
      <c r="BG3247" s="1230"/>
      <c r="BH3247" s="1230"/>
      <c r="BI3247" s="1230"/>
      <c r="BJ3247" s="1230"/>
      <c r="BK3247" s="1230"/>
      <c r="BL3247" s="1230"/>
      <c r="BM3247" s="1230"/>
      <c r="BN3247" s="1230"/>
      <c r="BO3247" s="1230"/>
      <c r="BP3247" s="1230"/>
      <c r="BQ3247" s="1230"/>
      <c r="BR3247" s="1230"/>
      <c r="BS3247" s="1230"/>
      <c r="BT3247" s="1230"/>
      <c r="BU3247" s="1230"/>
      <c r="BV3247" s="1230"/>
      <c r="BW3247" s="1230"/>
      <c r="BX3247" s="1230"/>
      <c r="BY3247" s="1230"/>
    </row>
    <row r="3248" spans="36:77" s="1227" customFormat="1" ht="12.75">
      <c r="AJ3248" s="1228"/>
      <c r="AK3248" s="1228"/>
      <c r="AL3248" s="1228"/>
      <c r="AM3248" s="1228"/>
      <c r="AN3248" s="1228"/>
      <c r="AO3248" s="1228"/>
      <c r="AP3248" s="1228"/>
      <c r="AQ3248" s="1228"/>
      <c r="AR3248" s="1229"/>
      <c r="AS3248" s="1229"/>
      <c r="AT3248" s="1229"/>
      <c r="AU3248" s="1229"/>
      <c r="AV3248" s="1229"/>
      <c r="AW3248" s="1229"/>
      <c r="AX3248" s="1229"/>
      <c r="AY3248" s="1229"/>
      <c r="AZ3248" s="1229"/>
      <c r="BA3248" s="1229"/>
      <c r="BB3248" s="1229"/>
      <c r="BC3248" s="1229"/>
      <c r="BD3248" s="1229"/>
      <c r="BE3248" s="1230"/>
      <c r="BF3248" s="1230"/>
      <c r="BG3248" s="1230"/>
      <c r="BH3248" s="1230"/>
      <c r="BI3248" s="1230"/>
      <c r="BJ3248" s="1230"/>
      <c r="BK3248" s="1230"/>
      <c r="BL3248" s="1230"/>
      <c r="BM3248" s="1230"/>
      <c r="BN3248" s="1230"/>
      <c r="BO3248" s="1230"/>
      <c r="BP3248" s="1230"/>
      <c r="BQ3248" s="1230"/>
      <c r="BR3248" s="1230"/>
      <c r="BS3248" s="1230"/>
      <c r="BT3248" s="1230"/>
      <c r="BU3248" s="1230"/>
      <c r="BV3248" s="1230"/>
      <c r="BW3248" s="1230"/>
      <c r="BX3248" s="1230"/>
      <c r="BY3248" s="1230"/>
    </row>
    <row r="3249" spans="36:77" s="1227" customFormat="1" ht="12.75">
      <c r="AJ3249" s="1228"/>
      <c r="AK3249" s="1228"/>
      <c r="AL3249" s="1228"/>
      <c r="AM3249" s="1228"/>
      <c r="AN3249" s="1228"/>
      <c r="AO3249" s="1228"/>
      <c r="AP3249" s="1228"/>
      <c r="AQ3249" s="1228"/>
      <c r="AR3249" s="1229"/>
      <c r="AS3249" s="1229"/>
      <c r="AT3249" s="1229"/>
      <c r="AU3249" s="1229"/>
      <c r="AV3249" s="1229"/>
      <c r="AW3249" s="1229"/>
      <c r="AX3249" s="1229"/>
      <c r="AY3249" s="1229"/>
      <c r="AZ3249" s="1229"/>
      <c r="BA3249" s="1229"/>
      <c r="BB3249" s="1229"/>
      <c r="BC3249" s="1229"/>
      <c r="BD3249" s="1229"/>
      <c r="BE3249" s="1230"/>
      <c r="BF3249" s="1230"/>
      <c r="BG3249" s="1230"/>
      <c r="BH3249" s="1230"/>
      <c r="BI3249" s="1230"/>
      <c r="BJ3249" s="1230"/>
      <c r="BK3249" s="1230"/>
      <c r="BL3249" s="1230"/>
      <c r="BM3249" s="1230"/>
      <c r="BN3249" s="1230"/>
      <c r="BO3249" s="1230"/>
      <c r="BP3249" s="1230"/>
      <c r="BQ3249" s="1230"/>
      <c r="BR3249" s="1230"/>
      <c r="BS3249" s="1230"/>
      <c r="BT3249" s="1230"/>
      <c r="BU3249" s="1230"/>
      <c r="BV3249" s="1230"/>
      <c r="BW3249" s="1230"/>
      <c r="BX3249" s="1230"/>
      <c r="BY3249" s="1230"/>
    </row>
    <row r="3250" spans="36:77" s="1227" customFormat="1" ht="12.75">
      <c r="AJ3250" s="1228"/>
      <c r="AK3250" s="1228"/>
      <c r="AL3250" s="1228"/>
      <c r="AM3250" s="1228"/>
      <c r="AN3250" s="1228"/>
      <c r="AO3250" s="1228"/>
      <c r="AP3250" s="1228"/>
      <c r="AQ3250" s="1228"/>
      <c r="AR3250" s="1229"/>
      <c r="AS3250" s="1229"/>
      <c r="AT3250" s="1229"/>
      <c r="AU3250" s="1229"/>
      <c r="AV3250" s="1229"/>
      <c r="AW3250" s="1229"/>
      <c r="AX3250" s="1229"/>
      <c r="AY3250" s="1229"/>
      <c r="AZ3250" s="1229"/>
      <c r="BA3250" s="1229"/>
      <c r="BB3250" s="1229"/>
      <c r="BC3250" s="1229"/>
      <c r="BD3250" s="1229"/>
      <c r="BE3250" s="1230"/>
      <c r="BF3250" s="1230"/>
      <c r="BG3250" s="1230"/>
      <c r="BH3250" s="1230"/>
      <c r="BI3250" s="1230"/>
      <c r="BJ3250" s="1230"/>
      <c r="BK3250" s="1230"/>
      <c r="BL3250" s="1230"/>
      <c r="BM3250" s="1230"/>
      <c r="BN3250" s="1230"/>
      <c r="BO3250" s="1230"/>
      <c r="BP3250" s="1230"/>
      <c r="BQ3250" s="1230"/>
      <c r="BR3250" s="1230"/>
      <c r="BS3250" s="1230"/>
      <c r="BT3250" s="1230"/>
      <c r="BU3250" s="1230"/>
      <c r="BV3250" s="1230"/>
      <c r="BW3250" s="1230"/>
      <c r="BX3250" s="1230"/>
      <c r="BY3250" s="1230"/>
    </row>
    <row r="3251" spans="36:77" s="1227" customFormat="1" ht="12.75">
      <c r="AJ3251" s="1228"/>
      <c r="AK3251" s="1228"/>
      <c r="AL3251" s="1228"/>
      <c r="AM3251" s="1228"/>
      <c r="AN3251" s="1228"/>
      <c r="AO3251" s="1228"/>
      <c r="AP3251" s="1228"/>
      <c r="AQ3251" s="1228"/>
      <c r="AR3251" s="1229"/>
      <c r="AS3251" s="1229"/>
      <c r="AT3251" s="1229"/>
      <c r="AU3251" s="1229"/>
      <c r="AV3251" s="1229"/>
      <c r="AW3251" s="1229"/>
      <c r="AX3251" s="1229"/>
      <c r="AY3251" s="1229"/>
      <c r="AZ3251" s="1229"/>
      <c r="BA3251" s="1229"/>
      <c r="BB3251" s="1229"/>
      <c r="BC3251" s="1229"/>
      <c r="BD3251" s="1229"/>
      <c r="BE3251" s="1230"/>
      <c r="BF3251" s="1230"/>
      <c r="BG3251" s="1230"/>
      <c r="BH3251" s="1230"/>
      <c r="BI3251" s="1230"/>
      <c r="BJ3251" s="1230"/>
      <c r="BK3251" s="1230"/>
      <c r="BL3251" s="1230"/>
      <c r="BM3251" s="1230"/>
      <c r="BN3251" s="1230"/>
      <c r="BO3251" s="1230"/>
      <c r="BP3251" s="1230"/>
      <c r="BQ3251" s="1230"/>
      <c r="BR3251" s="1230"/>
      <c r="BS3251" s="1230"/>
      <c r="BT3251" s="1230"/>
      <c r="BU3251" s="1230"/>
      <c r="BV3251" s="1230"/>
      <c r="BW3251" s="1230"/>
      <c r="BX3251" s="1230"/>
      <c r="BY3251" s="1230"/>
    </row>
    <row r="3252" spans="36:77" s="1227" customFormat="1" ht="12.75">
      <c r="AJ3252" s="1228"/>
      <c r="AK3252" s="1228"/>
      <c r="AL3252" s="1228"/>
      <c r="AM3252" s="1228"/>
      <c r="AN3252" s="1228"/>
      <c r="AO3252" s="1228"/>
      <c r="AP3252" s="1228"/>
      <c r="AQ3252" s="1228"/>
      <c r="AR3252" s="1229"/>
      <c r="AS3252" s="1229"/>
      <c r="AT3252" s="1229"/>
      <c r="AU3252" s="1229"/>
      <c r="AV3252" s="1229"/>
      <c r="AW3252" s="1229"/>
      <c r="AX3252" s="1229"/>
      <c r="AY3252" s="1229"/>
      <c r="AZ3252" s="1229"/>
      <c r="BA3252" s="1229"/>
      <c r="BB3252" s="1229"/>
      <c r="BC3252" s="1229"/>
      <c r="BD3252" s="1229"/>
      <c r="BE3252" s="1230"/>
      <c r="BF3252" s="1230"/>
      <c r="BG3252" s="1230"/>
      <c r="BH3252" s="1230"/>
      <c r="BI3252" s="1230"/>
      <c r="BJ3252" s="1230"/>
      <c r="BK3252" s="1230"/>
      <c r="BL3252" s="1230"/>
      <c r="BM3252" s="1230"/>
      <c r="BN3252" s="1230"/>
      <c r="BO3252" s="1230"/>
      <c r="BP3252" s="1230"/>
      <c r="BQ3252" s="1230"/>
      <c r="BR3252" s="1230"/>
      <c r="BS3252" s="1230"/>
      <c r="BT3252" s="1230"/>
      <c r="BU3252" s="1230"/>
      <c r="BV3252" s="1230"/>
      <c r="BW3252" s="1230"/>
      <c r="BX3252" s="1230"/>
      <c r="BY3252" s="1230"/>
    </row>
    <row r="3253" spans="36:77" s="1227" customFormat="1" ht="12.75">
      <c r="AJ3253" s="1228"/>
      <c r="AK3253" s="1228"/>
      <c r="AL3253" s="1228"/>
      <c r="AM3253" s="1228"/>
      <c r="AN3253" s="1228"/>
      <c r="AO3253" s="1228"/>
      <c r="AP3253" s="1228"/>
      <c r="AQ3253" s="1228"/>
      <c r="AR3253" s="1229"/>
      <c r="AS3253" s="1229"/>
      <c r="AT3253" s="1229"/>
      <c r="AU3253" s="1229"/>
      <c r="AV3253" s="1229"/>
      <c r="AW3253" s="1229"/>
      <c r="AX3253" s="1229"/>
      <c r="AY3253" s="1229"/>
      <c r="AZ3253" s="1229"/>
      <c r="BA3253" s="1229"/>
      <c r="BB3253" s="1229"/>
      <c r="BC3253" s="1229"/>
      <c r="BD3253" s="1229"/>
      <c r="BE3253" s="1230"/>
      <c r="BF3253" s="1230"/>
      <c r="BG3253" s="1230"/>
      <c r="BH3253" s="1230"/>
      <c r="BI3253" s="1230"/>
      <c r="BJ3253" s="1230"/>
      <c r="BK3253" s="1230"/>
      <c r="BL3253" s="1230"/>
      <c r="BM3253" s="1230"/>
      <c r="BN3253" s="1230"/>
      <c r="BO3253" s="1230"/>
      <c r="BP3253" s="1230"/>
      <c r="BQ3253" s="1230"/>
      <c r="BR3253" s="1230"/>
      <c r="BS3253" s="1230"/>
      <c r="BT3253" s="1230"/>
      <c r="BU3253" s="1230"/>
      <c r="BV3253" s="1230"/>
      <c r="BW3253" s="1230"/>
      <c r="BX3253" s="1230"/>
      <c r="BY3253" s="1230"/>
    </row>
    <row r="3254" spans="36:77" s="1227" customFormat="1" ht="12.75">
      <c r="AJ3254" s="1228"/>
      <c r="AK3254" s="1228"/>
      <c r="AL3254" s="1228"/>
      <c r="AM3254" s="1228"/>
      <c r="AN3254" s="1228"/>
      <c r="AO3254" s="1228"/>
      <c r="AP3254" s="1228"/>
      <c r="AQ3254" s="1228"/>
      <c r="AR3254" s="1229"/>
      <c r="AS3254" s="1229"/>
      <c r="AT3254" s="1229"/>
      <c r="AU3254" s="1229"/>
      <c r="AV3254" s="1229"/>
      <c r="AW3254" s="1229"/>
      <c r="AX3254" s="1229"/>
      <c r="AY3254" s="1229"/>
      <c r="AZ3254" s="1229"/>
      <c r="BA3254" s="1229"/>
      <c r="BB3254" s="1229"/>
      <c r="BC3254" s="1229"/>
      <c r="BD3254" s="1229"/>
      <c r="BE3254" s="1230"/>
      <c r="BF3254" s="1230"/>
      <c r="BG3254" s="1230"/>
      <c r="BH3254" s="1230"/>
      <c r="BI3254" s="1230"/>
      <c r="BJ3254" s="1230"/>
      <c r="BK3254" s="1230"/>
      <c r="BL3254" s="1230"/>
      <c r="BM3254" s="1230"/>
      <c r="BN3254" s="1230"/>
      <c r="BO3254" s="1230"/>
      <c r="BP3254" s="1230"/>
      <c r="BQ3254" s="1230"/>
      <c r="BR3254" s="1230"/>
      <c r="BS3254" s="1230"/>
      <c r="BT3254" s="1230"/>
      <c r="BU3254" s="1230"/>
      <c r="BV3254" s="1230"/>
      <c r="BW3254" s="1230"/>
      <c r="BX3254" s="1230"/>
      <c r="BY3254" s="1230"/>
    </row>
    <row r="3255" spans="36:77" s="1227" customFormat="1" ht="12.75">
      <c r="AJ3255" s="1228"/>
      <c r="AK3255" s="1228"/>
      <c r="AL3255" s="1228"/>
      <c r="AM3255" s="1228"/>
      <c r="AN3255" s="1228"/>
      <c r="AO3255" s="1228"/>
      <c r="AP3255" s="1228"/>
      <c r="AQ3255" s="1228"/>
      <c r="AR3255" s="1229"/>
      <c r="AS3255" s="1229"/>
      <c r="AT3255" s="1229"/>
      <c r="AU3255" s="1229"/>
      <c r="AV3255" s="1229"/>
      <c r="AW3255" s="1229"/>
      <c r="AX3255" s="1229"/>
      <c r="AY3255" s="1229"/>
      <c r="AZ3255" s="1229"/>
      <c r="BA3255" s="1229"/>
      <c r="BB3255" s="1229"/>
      <c r="BC3255" s="1229"/>
      <c r="BD3255" s="1229"/>
      <c r="BE3255" s="1230"/>
      <c r="BF3255" s="1230"/>
      <c r="BG3255" s="1230"/>
      <c r="BH3255" s="1230"/>
      <c r="BI3255" s="1230"/>
      <c r="BJ3255" s="1230"/>
      <c r="BK3255" s="1230"/>
      <c r="BL3255" s="1230"/>
      <c r="BM3255" s="1230"/>
      <c r="BN3255" s="1230"/>
      <c r="BO3255" s="1230"/>
      <c r="BP3255" s="1230"/>
      <c r="BQ3255" s="1230"/>
      <c r="BR3255" s="1230"/>
      <c r="BS3255" s="1230"/>
      <c r="BT3255" s="1230"/>
      <c r="BU3255" s="1230"/>
      <c r="BV3255" s="1230"/>
      <c r="BW3255" s="1230"/>
      <c r="BX3255" s="1230"/>
      <c r="BY3255" s="1230"/>
    </row>
    <row r="3256" spans="36:77" s="1227" customFormat="1" ht="12.75">
      <c r="AJ3256" s="1228"/>
      <c r="AK3256" s="1228"/>
      <c r="AL3256" s="1228"/>
      <c r="AM3256" s="1228"/>
      <c r="AN3256" s="1228"/>
      <c r="AO3256" s="1228"/>
      <c r="AP3256" s="1228"/>
      <c r="AQ3256" s="1228"/>
      <c r="AR3256" s="1229"/>
      <c r="AS3256" s="1229"/>
      <c r="AT3256" s="1229"/>
      <c r="AU3256" s="1229"/>
      <c r="AV3256" s="1229"/>
      <c r="AW3256" s="1229"/>
      <c r="AX3256" s="1229"/>
      <c r="AY3256" s="1229"/>
      <c r="AZ3256" s="1229"/>
      <c r="BA3256" s="1229"/>
      <c r="BB3256" s="1229"/>
      <c r="BC3256" s="1229"/>
      <c r="BD3256" s="1229"/>
      <c r="BE3256" s="1230"/>
      <c r="BF3256" s="1230"/>
      <c r="BG3256" s="1230"/>
      <c r="BH3256" s="1230"/>
      <c r="BI3256" s="1230"/>
      <c r="BJ3256" s="1230"/>
      <c r="BK3256" s="1230"/>
      <c r="BL3256" s="1230"/>
      <c r="BM3256" s="1230"/>
      <c r="BN3256" s="1230"/>
      <c r="BO3256" s="1230"/>
      <c r="BP3256" s="1230"/>
      <c r="BQ3256" s="1230"/>
      <c r="BR3256" s="1230"/>
      <c r="BS3256" s="1230"/>
      <c r="BT3256" s="1230"/>
      <c r="BU3256" s="1230"/>
      <c r="BV3256" s="1230"/>
      <c r="BW3256" s="1230"/>
      <c r="BX3256" s="1230"/>
      <c r="BY3256" s="1230"/>
    </row>
    <row r="3257" spans="36:77" s="1227" customFormat="1" ht="12.75">
      <c r="AJ3257" s="1228"/>
      <c r="AK3257" s="1228"/>
      <c r="AL3257" s="1228"/>
      <c r="AM3257" s="1228"/>
      <c r="AN3257" s="1228"/>
      <c r="AO3257" s="1228"/>
      <c r="AP3257" s="1228"/>
      <c r="AQ3257" s="1228"/>
      <c r="AR3257" s="1229"/>
      <c r="AS3257" s="1229"/>
      <c r="AT3257" s="1229"/>
      <c r="AU3257" s="1229"/>
      <c r="AV3257" s="1229"/>
      <c r="AW3257" s="1229"/>
      <c r="AX3257" s="1229"/>
      <c r="AY3257" s="1229"/>
      <c r="AZ3257" s="1229"/>
      <c r="BA3257" s="1229"/>
      <c r="BB3257" s="1229"/>
      <c r="BC3257" s="1229"/>
      <c r="BD3257" s="1229"/>
      <c r="BE3257" s="1230"/>
      <c r="BF3257" s="1230"/>
      <c r="BG3257" s="1230"/>
      <c r="BH3257" s="1230"/>
      <c r="BI3257" s="1230"/>
      <c r="BJ3257" s="1230"/>
      <c r="BK3257" s="1230"/>
      <c r="BL3257" s="1230"/>
      <c r="BM3257" s="1230"/>
      <c r="BN3257" s="1230"/>
      <c r="BO3257" s="1230"/>
      <c r="BP3257" s="1230"/>
      <c r="BQ3257" s="1230"/>
      <c r="BR3257" s="1230"/>
      <c r="BS3257" s="1230"/>
      <c r="BT3257" s="1230"/>
      <c r="BU3257" s="1230"/>
      <c r="BV3257" s="1230"/>
      <c r="BW3257" s="1230"/>
      <c r="BX3257" s="1230"/>
      <c r="BY3257" s="1230"/>
    </row>
    <row r="3258" spans="36:77" s="1227" customFormat="1" ht="12.75">
      <c r="AJ3258" s="1228"/>
      <c r="AK3258" s="1228"/>
      <c r="AL3258" s="1228"/>
      <c r="AM3258" s="1228"/>
      <c r="AN3258" s="1228"/>
      <c r="AO3258" s="1228"/>
      <c r="AP3258" s="1228"/>
      <c r="AQ3258" s="1228"/>
      <c r="AR3258" s="1229"/>
      <c r="AS3258" s="1229"/>
      <c r="AT3258" s="1229"/>
      <c r="AU3258" s="1229"/>
      <c r="AV3258" s="1229"/>
      <c r="AW3258" s="1229"/>
      <c r="AX3258" s="1229"/>
      <c r="AY3258" s="1229"/>
      <c r="AZ3258" s="1229"/>
      <c r="BA3258" s="1229"/>
      <c r="BB3258" s="1229"/>
      <c r="BC3258" s="1229"/>
      <c r="BD3258" s="1229"/>
      <c r="BE3258" s="1230"/>
      <c r="BF3258" s="1230"/>
      <c r="BG3258" s="1230"/>
      <c r="BH3258" s="1230"/>
      <c r="BI3258" s="1230"/>
      <c r="BJ3258" s="1230"/>
      <c r="BK3258" s="1230"/>
      <c r="BL3258" s="1230"/>
      <c r="BM3258" s="1230"/>
      <c r="BN3258" s="1230"/>
      <c r="BO3258" s="1230"/>
      <c r="BP3258" s="1230"/>
      <c r="BQ3258" s="1230"/>
      <c r="BR3258" s="1230"/>
      <c r="BS3258" s="1230"/>
      <c r="BT3258" s="1230"/>
      <c r="BU3258" s="1230"/>
      <c r="BV3258" s="1230"/>
      <c r="BW3258" s="1230"/>
      <c r="BX3258" s="1230"/>
      <c r="BY3258" s="1230"/>
    </row>
    <row r="3259" spans="36:77" s="1227" customFormat="1" ht="12.75">
      <c r="AJ3259" s="1228"/>
      <c r="AK3259" s="1228"/>
      <c r="AL3259" s="1228"/>
      <c r="AM3259" s="1228"/>
      <c r="AN3259" s="1228"/>
      <c r="AO3259" s="1228"/>
      <c r="AP3259" s="1228"/>
      <c r="AQ3259" s="1228"/>
      <c r="AR3259" s="1229"/>
      <c r="AS3259" s="1229"/>
      <c r="AT3259" s="1229"/>
      <c r="AU3259" s="1229"/>
      <c r="AV3259" s="1229"/>
      <c r="AW3259" s="1229"/>
      <c r="AX3259" s="1229"/>
      <c r="AY3259" s="1229"/>
      <c r="AZ3259" s="1229"/>
      <c r="BA3259" s="1229"/>
      <c r="BB3259" s="1229"/>
      <c r="BC3259" s="1229"/>
      <c r="BD3259" s="1229"/>
      <c r="BE3259" s="1230"/>
      <c r="BF3259" s="1230"/>
      <c r="BG3259" s="1230"/>
      <c r="BH3259" s="1230"/>
      <c r="BI3259" s="1230"/>
      <c r="BJ3259" s="1230"/>
      <c r="BK3259" s="1230"/>
      <c r="BL3259" s="1230"/>
      <c r="BM3259" s="1230"/>
      <c r="BN3259" s="1230"/>
      <c r="BO3259" s="1230"/>
      <c r="BP3259" s="1230"/>
      <c r="BQ3259" s="1230"/>
      <c r="BR3259" s="1230"/>
      <c r="BS3259" s="1230"/>
      <c r="BT3259" s="1230"/>
      <c r="BU3259" s="1230"/>
      <c r="BV3259" s="1230"/>
      <c r="BW3259" s="1230"/>
      <c r="BX3259" s="1230"/>
      <c r="BY3259" s="1230"/>
    </row>
    <row r="3260" spans="36:77" s="1227" customFormat="1" ht="12.75">
      <c r="AJ3260" s="1228"/>
      <c r="AK3260" s="1228"/>
      <c r="AL3260" s="1228"/>
      <c r="AM3260" s="1228"/>
      <c r="AN3260" s="1228"/>
      <c r="AO3260" s="1228"/>
      <c r="AP3260" s="1228"/>
      <c r="AQ3260" s="1228"/>
      <c r="AR3260" s="1229"/>
      <c r="AS3260" s="1229"/>
      <c r="AT3260" s="1229"/>
      <c r="AU3260" s="1229"/>
      <c r="AV3260" s="1229"/>
      <c r="AW3260" s="1229"/>
      <c r="AX3260" s="1229"/>
      <c r="AY3260" s="1229"/>
      <c r="AZ3260" s="1229"/>
      <c r="BA3260" s="1229"/>
      <c r="BB3260" s="1229"/>
      <c r="BC3260" s="1229"/>
      <c r="BD3260" s="1229"/>
      <c r="BE3260" s="1230"/>
      <c r="BF3260" s="1230"/>
      <c r="BG3260" s="1230"/>
      <c r="BH3260" s="1230"/>
      <c r="BI3260" s="1230"/>
      <c r="BJ3260" s="1230"/>
      <c r="BK3260" s="1230"/>
      <c r="BL3260" s="1230"/>
      <c r="BM3260" s="1230"/>
      <c r="BN3260" s="1230"/>
      <c r="BO3260" s="1230"/>
      <c r="BP3260" s="1230"/>
      <c r="BQ3260" s="1230"/>
      <c r="BR3260" s="1230"/>
      <c r="BS3260" s="1230"/>
      <c r="BT3260" s="1230"/>
      <c r="BU3260" s="1230"/>
      <c r="BV3260" s="1230"/>
      <c r="BW3260" s="1230"/>
      <c r="BX3260" s="1230"/>
      <c r="BY3260" s="1230"/>
    </row>
    <row r="3261" spans="36:77" s="1227" customFormat="1" ht="12.75">
      <c r="AJ3261" s="1228"/>
      <c r="AK3261" s="1228"/>
      <c r="AL3261" s="1228"/>
      <c r="AM3261" s="1228"/>
      <c r="AN3261" s="1228"/>
      <c r="AO3261" s="1228"/>
      <c r="AP3261" s="1228"/>
      <c r="AQ3261" s="1228"/>
      <c r="AR3261" s="1229"/>
      <c r="AS3261" s="1229"/>
      <c r="AT3261" s="1229"/>
      <c r="AU3261" s="1229"/>
      <c r="AV3261" s="1229"/>
      <c r="AW3261" s="1229"/>
      <c r="AX3261" s="1229"/>
      <c r="AY3261" s="1229"/>
      <c r="AZ3261" s="1229"/>
      <c r="BA3261" s="1229"/>
      <c r="BB3261" s="1229"/>
      <c r="BC3261" s="1229"/>
      <c r="BD3261" s="1229"/>
      <c r="BE3261" s="1230"/>
      <c r="BF3261" s="1230"/>
      <c r="BG3261" s="1230"/>
      <c r="BH3261" s="1230"/>
      <c r="BI3261" s="1230"/>
      <c r="BJ3261" s="1230"/>
      <c r="BK3261" s="1230"/>
      <c r="BL3261" s="1230"/>
      <c r="BM3261" s="1230"/>
      <c r="BN3261" s="1230"/>
      <c r="BO3261" s="1230"/>
      <c r="BP3261" s="1230"/>
      <c r="BQ3261" s="1230"/>
      <c r="BR3261" s="1230"/>
      <c r="BS3261" s="1230"/>
      <c r="BT3261" s="1230"/>
      <c r="BU3261" s="1230"/>
      <c r="BV3261" s="1230"/>
      <c r="BW3261" s="1230"/>
      <c r="BX3261" s="1230"/>
      <c r="BY3261" s="1230"/>
    </row>
    <row r="3262" spans="36:77" s="1227" customFormat="1" ht="12.75">
      <c r="AJ3262" s="1228"/>
      <c r="AK3262" s="1228"/>
      <c r="AL3262" s="1228"/>
      <c r="AM3262" s="1228"/>
      <c r="AN3262" s="1228"/>
      <c r="AO3262" s="1228"/>
      <c r="AP3262" s="1228"/>
      <c r="AQ3262" s="1228"/>
      <c r="AR3262" s="1229"/>
      <c r="AS3262" s="1229"/>
      <c r="AT3262" s="1229"/>
      <c r="AU3262" s="1229"/>
      <c r="AV3262" s="1229"/>
      <c r="AW3262" s="1229"/>
      <c r="AX3262" s="1229"/>
      <c r="AY3262" s="1229"/>
      <c r="AZ3262" s="1229"/>
      <c r="BA3262" s="1229"/>
      <c r="BB3262" s="1229"/>
      <c r="BC3262" s="1229"/>
      <c r="BD3262" s="1229"/>
      <c r="BE3262" s="1230"/>
      <c r="BF3262" s="1230"/>
      <c r="BG3262" s="1230"/>
      <c r="BH3262" s="1230"/>
      <c r="BI3262" s="1230"/>
      <c r="BJ3262" s="1230"/>
      <c r="BK3262" s="1230"/>
      <c r="BL3262" s="1230"/>
      <c r="BM3262" s="1230"/>
      <c r="BN3262" s="1230"/>
      <c r="BO3262" s="1230"/>
      <c r="BP3262" s="1230"/>
      <c r="BQ3262" s="1230"/>
      <c r="BR3262" s="1230"/>
      <c r="BS3262" s="1230"/>
      <c r="BT3262" s="1230"/>
      <c r="BU3262" s="1230"/>
      <c r="BV3262" s="1230"/>
      <c r="BW3262" s="1230"/>
      <c r="BX3262" s="1230"/>
      <c r="BY3262" s="1230"/>
    </row>
    <row r="3263" spans="36:77" s="1227" customFormat="1" ht="12.75">
      <c r="AJ3263" s="1228"/>
      <c r="AK3263" s="1228"/>
      <c r="AL3263" s="1228"/>
      <c r="AM3263" s="1228"/>
      <c r="AN3263" s="1228"/>
      <c r="AO3263" s="1228"/>
      <c r="AP3263" s="1228"/>
      <c r="AQ3263" s="1228"/>
      <c r="AR3263" s="1229"/>
      <c r="AS3263" s="1229"/>
      <c r="AT3263" s="1229"/>
      <c r="AU3263" s="1229"/>
      <c r="AV3263" s="1229"/>
      <c r="AW3263" s="1229"/>
      <c r="AX3263" s="1229"/>
      <c r="AY3263" s="1229"/>
      <c r="AZ3263" s="1229"/>
      <c r="BA3263" s="1229"/>
      <c r="BB3263" s="1229"/>
      <c r="BC3263" s="1229"/>
      <c r="BD3263" s="1229"/>
      <c r="BE3263" s="1230"/>
      <c r="BF3263" s="1230"/>
      <c r="BG3263" s="1230"/>
      <c r="BH3263" s="1230"/>
      <c r="BI3263" s="1230"/>
      <c r="BJ3263" s="1230"/>
      <c r="BK3263" s="1230"/>
      <c r="BL3263" s="1230"/>
      <c r="BM3263" s="1230"/>
      <c r="BN3263" s="1230"/>
      <c r="BO3263" s="1230"/>
      <c r="BP3263" s="1230"/>
      <c r="BQ3263" s="1230"/>
      <c r="BR3263" s="1230"/>
      <c r="BS3263" s="1230"/>
      <c r="BT3263" s="1230"/>
      <c r="BU3263" s="1230"/>
      <c r="BV3263" s="1230"/>
      <c r="BW3263" s="1230"/>
      <c r="BX3263" s="1230"/>
      <c r="BY3263" s="1230"/>
    </row>
    <row r="3264" spans="36:77" s="1227" customFormat="1" ht="12.75">
      <c r="AJ3264" s="1228"/>
      <c r="AK3264" s="1228"/>
      <c r="AL3264" s="1228"/>
      <c r="AM3264" s="1228"/>
      <c r="AN3264" s="1228"/>
      <c r="AO3264" s="1228"/>
      <c r="AP3264" s="1228"/>
      <c r="AQ3264" s="1228"/>
      <c r="AR3264" s="1229"/>
      <c r="AS3264" s="1229"/>
      <c r="AT3264" s="1229"/>
      <c r="AU3264" s="1229"/>
      <c r="AV3264" s="1229"/>
      <c r="AW3264" s="1229"/>
      <c r="AX3264" s="1229"/>
      <c r="AY3264" s="1229"/>
      <c r="AZ3264" s="1229"/>
      <c r="BA3264" s="1229"/>
      <c r="BB3264" s="1229"/>
      <c r="BC3264" s="1229"/>
      <c r="BD3264" s="1229"/>
      <c r="BE3264" s="1230"/>
      <c r="BF3264" s="1230"/>
      <c r="BG3264" s="1230"/>
      <c r="BH3264" s="1230"/>
      <c r="BI3264" s="1230"/>
      <c r="BJ3264" s="1230"/>
      <c r="BK3264" s="1230"/>
      <c r="BL3264" s="1230"/>
      <c r="BM3264" s="1230"/>
      <c r="BN3264" s="1230"/>
      <c r="BO3264" s="1230"/>
      <c r="BP3264" s="1230"/>
      <c r="BQ3264" s="1230"/>
      <c r="BR3264" s="1230"/>
      <c r="BS3264" s="1230"/>
      <c r="BT3264" s="1230"/>
      <c r="BU3264" s="1230"/>
      <c r="BV3264" s="1230"/>
      <c r="BW3264" s="1230"/>
      <c r="BX3264" s="1230"/>
      <c r="BY3264" s="1230"/>
    </row>
    <row r="3265" spans="36:77" s="1227" customFormat="1" ht="12.75">
      <c r="AJ3265" s="1228"/>
      <c r="AK3265" s="1228"/>
      <c r="AL3265" s="1228"/>
      <c r="AM3265" s="1228"/>
      <c r="AN3265" s="1228"/>
      <c r="AO3265" s="1228"/>
      <c r="AP3265" s="1228"/>
      <c r="AQ3265" s="1228"/>
      <c r="AR3265" s="1229"/>
      <c r="AS3265" s="1229"/>
      <c r="AT3265" s="1229"/>
      <c r="AU3265" s="1229"/>
      <c r="AV3265" s="1229"/>
      <c r="AW3265" s="1229"/>
      <c r="AX3265" s="1229"/>
      <c r="AY3265" s="1229"/>
      <c r="AZ3265" s="1229"/>
      <c r="BA3265" s="1229"/>
      <c r="BB3265" s="1229"/>
      <c r="BC3265" s="1229"/>
      <c r="BD3265" s="1229"/>
      <c r="BE3265" s="1230"/>
      <c r="BF3265" s="1230"/>
      <c r="BG3265" s="1230"/>
      <c r="BH3265" s="1230"/>
      <c r="BI3265" s="1230"/>
      <c r="BJ3265" s="1230"/>
      <c r="BK3265" s="1230"/>
      <c r="BL3265" s="1230"/>
      <c r="BM3265" s="1230"/>
      <c r="BN3265" s="1230"/>
      <c r="BO3265" s="1230"/>
      <c r="BP3265" s="1230"/>
      <c r="BQ3265" s="1230"/>
      <c r="BR3265" s="1230"/>
      <c r="BS3265" s="1230"/>
      <c r="BT3265" s="1230"/>
      <c r="BU3265" s="1230"/>
      <c r="BV3265" s="1230"/>
      <c r="BW3265" s="1230"/>
      <c r="BX3265" s="1230"/>
      <c r="BY3265" s="1230"/>
    </row>
    <row r="3266" spans="36:77" s="1227" customFormat="1" ht="12.75">
      <c r="AJ3266" s="1228"/>
      <c r="AK3266" s="1228"/>
      <c r="AL3266" s="1228"/>
      <c r="AM3266" s="1228"/>
      <c r="AN3266" s="1228"/>
      <c r="AO3266" s="1228"/>
      <c r="AP3266" s="1228"/>
      <c r="AQ3266" s="1228"/>
      <c r="AR3266" s="1229"/>
      <c r="AS3266" s="1229"/>
      <c r="AT3266" s="1229"/>
      <c r="AU3266" s="1229"/>
      <c r="AV3266" s="1229"/>
      <c r="AW3266" s="1229"/>
      <c r="AX3266" s="1229"/>
      <c r="AY3266" s="1229"/>
      <c r="AZ3266" s="1229"/>
      <c r="BA3266" s="1229"/>
      <c r="BB3266" s="1229"/>
      <c r="BC3266" s="1229"/>
      <c r="BD3266" s="1229"/>
      <c r="BE3266" s="1230"/>
      <c r="BF3266" s="1230"/>
      <c r="BG3266" s="1230"/>
      <c r="BH3266" s="1230"/>
      <c r="BI3266" s="1230"/>
      <c r="BJ3266" s="1230"/>
      <c r="BK3266" s="1230"/>
      <c r="BL3266" s="1230"/>
      <c r="BM3266" s="1230"/>
      <c r="BN3266" s="1230"/>
      <c r="BO3266" s="1230"/>
      <c r="BP3266" s="1230"/>
      <c r="BQ3266" s="1230"/>
      <c r="BR3266" s="1230"/>
      <c r="BS3266" s="1230"/>
      <c r="BT3266" s="1230"/>
      <c r="BU3266" s="1230"/>
      <c r="BV3266" s="1230"/>
      <c r="BW3266" s="1230"/>
      <c r="BX3266" s="1230"/>
      <c r="BY3266" s="1230"/>
    </row>
    <row r="3267" spans="36:77" s="1227" customFormat="1" ht="12.75">
      <c r="AJ3267" s="1228"/>
      <c r="AK3267" s="1228"/>
      <c r="AL3267" s="1228"/>
      <c r="AM3267" s="1228"/>
      <c r="AN3267" s="1228"/>
      <c r="AO3267" s="1228"/>
      <c r="AP3267" s="1228"/>
      <c r="AQ3267" s="1228"/>
      <c r="AR3267" s="1229"/>
      <c r="AS3267" s="1229"/>
      <c r="AT3267" s="1229"/>
      <c r="AU3267" s="1229"/>
      <c r="AV3267" s="1229"/>
      <c r="AW3267" s="1229"/>
      <c r="AX3267" s="1229"/>
      <c r="AY3267" s="1229"/>
      <c r="AZ3267" s="1229"/>
      <c r="BA3267" s="1229"/>
      <c r="BB3267" s="1229"/>
      <c r="BC3267" s="1229"/>
      <c r="BD3267" s="1229"/>
      <c r="BE3267" s="1230"/>
      <c r="BF3267" s="1230"/>
      <c r="BG3267" s="1230"/>
      <c r="BH3267" s="1230"/>
      <c r="BI3267" s="1230"/>
      <c r="BJ3267" s="1230"/>
      <c r="BK3267" s="1230"/>
      <c r="BL3267" s="1230"/>
      <c r="BM3267" s="1230"/>
      <c r="BN3267" s="1230"/>
      <c r="BO3267" s="1230"/>
      <c r="BP3267" s="1230"/>
      <c r="BQ3267" s="1230"/>
      <c r="BR3267" s="1230"/>
      <c r="BS3267" s="1230"/>
      <c r="BT3267" s="1230"/>
      <c r="BU3267" s="1230"/>
      <c r="BV3267" s="1230"/>
      <c r="BW3267" s="1230"/>
      <c r="BX3267" s="1230"/>
      <c r="BY3267" s="1230"/>
    </row>
    <row r="3268" spans="36:77" s="1227" customFormat="1" ht="12.75">
      <c r="AJ3268" s="1228"/>
      <c r="AK3268" s="1228"/>
      <c r="AL3268" s="1228"/>
      <c r="AM3268" s="1228"/>
      <c r="AN3268" s="1228"/>
      <c r="AO3268" s="1228"/>
      <c r="AP3268" s="1228"/>
      <c r="AQ3268" s="1228"/>
      <c r="AR3268" s="1229"/>
      <c r="AS3268" s="1229"/>
      <c r="AT3268" s="1229"/>
      <c r="AU3268" s="1229"/>
      <c r="AV3268" s="1229"/>
      <c r="AW3268" s="1229"/>
      <c r="AX3268" s="1229"/>
      <c r="AY3268" s="1229"/>
      <c r="AZ3268" s="1229"/>
      <c r="BA3268" s="1229"/>
      <c r="BB3268" s="1229"/>
      <c r="BC3268" s="1229"/>
      <c r="BD3268" s="1229"/>
      <c r="BE3268" s="1230"/>
      <c r="BF3268" s="1230"/>
      <c r="BG3268" s="1230"/>
      <c r="BH3268" s="1230"/>
      <c r="BI3268" s="1230"/>
      <c r="BJ3268" s="1230"/>
      <c r="BK3268" s="1230"/>
      <c r="BL3268" s="1230"/>
      <c r="BM3268" s="1230"/>
      <c r="BN3268" s="1230"/>
      <c r="BO3268" s="1230"/>
      <c r="BP3268" s="1230"/>
      <c r="BQ3268" s="1230"/>
      <c r="BR3268" s="1230"/>
      <c r="BS3268" s="1230"/>
      <c r="BT3268" s="1230"/>
      <c r="BU3268" s="1230"/>
      <c r="BV3268" s="1230"/>
      <c r="BW3268" s="1230"/>
      <c r="BX3268" s="1230"/>
      <c r="BY3268" s="1230"/>
    </row>
    <row r="3269" spans="36:77" s="1227" customFormat="1" ht="12.75">
      <c r="AJ3269" s="1228"/>
      <c r="AK3269" s="1228"/>
      <c r="AL3269" s="1228"/>
      <c r="AM3269" s="1228"/>
      <c r="AN3269" s="1228"/>
      <c r="AO3269" s="1228"/>
      <c r="AP3269" s="1228"/>
      <c r="AQ3269" s="1228"/>
      <c r="AR3269" s="1229"/>
      <c r="AS3269" s="1229"/>
      <c r="AT3269" s="1229"/>
      <c r="AU3269" s="1229"/>
      <c r="AV3269" s="1229"/>
      <c r="AW3269" s="1229"/>
      <c r="AX3269" s="1229"/>
      <c r="AY3269" s="1229"/>
      <c r="AZ3269" s="1229"/>
      <c r="BA3269" s="1229"/>
      <c r="BB3269" s="1229"/>
      <c r="BC3269" s="1229"/>
      <c r="BD3269" s="1229"/>
      <c r="BE3269" s="1230"/>
      <c r="BF3269" s="1230"/>
      <c r="BG3269" s="1230"/>
      <c r="BH3269" s="1230"/>
      <c r="BI3269" s="1230"/>
      <c r="BJ3269" s="1230"/>
      <c r="BK3269" s="1230"/>
      <c r="BL3269" s="1230"/>
      <c r="BM3269" s="1230"/>
      <c r="BN3269" s="1230"/>
      <c r="BO3269" s="1230"/>
      <c r="BP3269" s="1230"/>
      <c r="BQ3269" s="1230"/>
      <c r="BR3269" s="1230"/>
      <c r="BS3269" s="1230"/>
      <c r="BT3269" s="1230"/>
      <c r="BU3269" s="1230"/>
      <c r="BV3269" s="1230"/>
      <c r="BW3269" s="1230"/>
      <c r="BX3269" s="1230"/>
      <c r="BY3269" s="1230"/>
    </row>
    <row r="3270" spans="36:77" s="1227" customFormat="1" ht="12.75">
      <c r="AJ3270" s="1228"/>
      <c r="AK3270" s="1228"/>
      <c r="AL3270" s="1228"/>
      <c r="AM3270" s="1228"/>
      <c r="AN3270" s="1228"/>
      <c r="AO3270" s="1228"/>
      <c r="AP3270" s="1228"/>
      <c r="AQ3270" s="1228"/>
      <c r="AR3270" s="1229"/>
      <c r="AS3270" s="1229"/>
      <c r="AT3270" s="1229"/>
      <c r="AU3270" s="1229"/>
      <c r="AV3270" s="1229"/>
      <c r="AW3270" s="1229"/>
      <c r="AX3270" s="1229"/>
      <c r="AY3270" s="1229"/>
      <c r="AZ3270" s="1229"/>
      <c r="BA3270" s="1229"/>
      <c r="BB3270" s="1229"/>
      <c r="BC3270" s="1229"/>
      <c r="BD3270" s="1229"/>
      <c r="BE3270" s="1230"/>
      <c r="BF3270" s="1230"/>
      <c r="BG3270" s="1230"/>
      <c r="BH3270" s="1230"/>
      <c r="BI3270" s="1230"/>
      <c r="BJ3270" s="1230"/>
      <c r="BK3270" s="1230"/>
      <c r="BL3270" s="1230"/>
      <c r="BM3270" s="1230"/>
      <c r="BN3270" s="1230"/>
      <c r="BO3270" s="1230"/>
      <c r="BP3270" s="1230"/>
      <c r="BQ3270" s="1230"/>
      <c r="BR3270" s="1230"/>
      <c r="BS3270" s="1230"/>
      <c r="BT3270" s="1230"/>
      <c r="BU3270" s="1230"/>
      <c r="BV3270" s="1230"/>
      <c r="BW3270" s="1230"/>
      <c r="BX3270" s="1230"/>
      <c r="BY3270" s="1230"/>
    </row>
    <row r="3271" spans="36:77" s="1227" customFormat="1" ht="12.75">
      <c r="AJ3271" s="1228"/>
      <c r="AK3271" s="1228"/>
      <c r="AL3271" s="1228"/>
      <c r="AM3271" s="1228"/>
      <c r="AN3271" s="1228"/>
      <c r="AO3271" s="1228"/>
      <c r="AP3271" s="1228"/>
      <c r="AQ3271" s="1228"/>
      <c r="AR3271" s="1229"/>
      <c r="AS3271" s="1229"/>
      <c r="AT3271" s="1229"/>
      <c r="AU3271" s="1229"/>
      <c r="AV3271" s="1229"/>
      <c r="AW3271" s="1229"/>
      <c r="AX3271" s="1229"/>
      <c r="AY3271" s="1229"/>
      <c r="AZ3271" s="1229"/>
      <c r="BA3271" s="1229"/>
      <c r="BB3271" s="1229"/>
      <c r="BC3271" s="1229"/>
      <c r="BD3271" s="1229"/>
      <c r="BE3271" s="1230"/>
      <c r="BF3271" s="1230"/>
      <c r="BG3271" s="1230"/>
      <c r="BH3271" s="1230"/>
      <c r="BI3271" s="1230"/>
      <c r="BJ3271" s="1230"/>
      <c r="BK3271" s="1230"/>
      <c r="BL3271" s="1230"/>
      <c r="BM3271" s="1230"/>
      <c r="BN3271" s="1230"/>
      <c r="BO3271" s="1230"/>
      <c r="BP3271" s="1230"/>
      <c r="BQ3271" s="1230"/>
      <c r="BR3271" s="1230"/>
      <c r="BS3271" s="1230"/>
      <c r="BT3271" s="1230"/>
      <c r="BU3271" s="1230"/>
      <c r="BV3271" s="1230"/>
      <c r="BW3271" s="1230"/>
      <c r="BX3271" s="1230"/>
      <c r="BY3271" s="1230"/>
    </row>
    <row r="3272" spans="36:77" s="1227" customFormat="1" ht="12.75">
      <c r="AJ3272" s="1228"/>
      <c r="AK3272" s="1228"/>
      <c r="AL3272" s="1228"/>
      <c r="AM3272" s="1228"/>
      <c r="AN3272" s="1228"/>
      <c r="AO3272" s="1228"/>
      <c r="AP3272" s="1228"/>
      <c r="AQ3272" s="1228"/>
      <c r="AR3272" s="1229"/>
      <c r="AS3272" s="1229"/>
      <c r="AT3272" s="1229"/>
      <c r="AU3272" s="1229"/>
      <c r="AV3272" s="1229"/>
      <c r="AW3272" s="1229"/>
      <c r="AX3272" s="1229"/>
      <c r="AY3272" s="1229"/>
      <c r="AZ3272" s="1229"/>
      <c r="BA3272" s="1229"/>
      <c r="BB3272" s="1229"/>
      <c r="BC3272" s="1229"/>
      <c r="BD3272" s="1229"/>
      <c r="BE3272" s="1230"/>
      <c r="BF3272" s="1230"/>
      <c r="BG3272" s="1230"/>
      <c r="BH3272" s="1230"/>
      <c r="BI3272" s="1230"/>
      <c r="BJ3272" s="1230"/>
      <c r="BK3272" s="1230"/>
      <c r="BL3272" s="1230"/>
      <c r="BM3272" s="1230"/>
      <c r="BN3272" s="1230"/>
      <c r="BO3272" s="1230"/>
      <c r="BP3272" s="1230"/>
      <c r="BQ3272" s="1230"/>
      <c r="BR3272" s="1230"/>
      <c r="BS3272" s="1230"/>
      <c r="BT3272" s="1230"/>
      <c r="BU3272" s="1230"/>
      <c r="BV3272" s="1230"/>
      <c r="BW3272" s="1230"/>
      <c r="BX3272" s="1230"/>
      <c r="BY3272" s="1230"/>
    </row>
    <row r="3273" spans="36:77" s="1227" customFormat="1" ht="12.75">
      <c r="AJ3273" s="1228"/>
      <c r="AK3273" s="1228"/>
      <c r="AL3273" s="1228"/>
      <c r="AM3273" s="1228"/>
      <c r="AN3273" s="1228"/>
      <c r="AO3273" s="1228"/>
      <c r="AP3273" s="1228"/>
      <c r="AQ3273" s="1228"/>
      <c r="AR3273" s="1229"/>
      <c r="AS3273" s="1229"/>
      <c r="AT3273" s="1229"/>
      <c r="AU3273" s="1229"/>
      <c r="AV3273" s="1229"/>
      <c r="AW3273" s="1229"/>
      <c r="AX3273" s="1229"/>
      <c r="AY3273" s="1229"/>
      <c r="AZ3273" s="1229"/>
      <c r="BA3273" s="1229"/>
      <c r="BB3273" s="1229"/>
      <c r="BC3273" s="1229"/>
      <c r="BD3273" s="1229"/>
      <c r="BE3273" s="1230"/>
      <c r="BF3273" s="1230"/>
      <c r="BG3273" s="1230"/>
      <c r="BH3273" s="1230"/>
      <c r="BI3273" s="1230"/>
      <c r="BJ3273" s="1230"/>
      <c r="BK3273" s="1230"/>
      <c r="BL3273" s="1230"/>
      <c r="BM3273" s="1230"/>
      <c r="BN3273" s="1230"/>
      <c r="BO3273" s="1230"/>
      <c r="BP3273" s="1230"/>
      <c r="BQ3273" s="1230"/>
      <c r="BR3273" s="1230"/>
      <c r="BS3273" s="1230"/>
      <c r="BT3273" s="1230"/>
      <c r="BU3273" s="1230"/>
      <c r="BV3273" s="1230"/>
      <c r="BW3273" s="1230"/>
      <c r="BX3273" s="1230"/>
      <c r="BY3273" s="1230"/>
    </row>
    <row r="3274" spans="36:77" s="1227" customFormat="1" ht="12.75">
      <c r="AJ3274" s="1228"/>
      <c r="AK3274" s="1228"/>
      <c r="AL3274" s="1228"/>
      <c r="AM3274" s="1228"/>
      <c r="AN3274" s="1228"/>
      <c r="AO3274" s="1228"/>
      <c r="AP3274" s="1228"/>
      <c r="AQ3274" s="1228"/>
      <c r="AR3274" s="1229"/>
      <c r="AS3274" s="1229"/>
      <c r="AT3274" s="1229"/>
      <c r="AU3274" s="1229"/>
      <c r="AV3274" s="1229"/>
      <c r="AW3274" s="1229"/>
      <c r="AX3274" s="1229"/>
      <c r="AY3274" s="1229"/>
      <c r="AZ3274" s="1229"/>
      <c r="BA3274" s="1229"/>
      <c r="BB3274" s="1229"/>
      <c r="BC3274" s="1229"/>
      <c r="BD3274" s="1229"/>
      <c r="BE3274" s="1230"/>
      <c r="BF3274" s="1230"/>
      <c r="BG3274" s="1230"/>
      <c r="BH3274" s="1230"/>
      <c r="BI3274" s="1230"/>
      <c r="BJ3274" s="1230"/>
      <c r="BK3274" s="1230"/>
      <c r="BL3274" s="1230"/>
      <c r="BM3274" s="1230"/>
      <c r="BN3274" s="1230"/>
      <c r="BO3274" s="1230"/>
      <c r="BP3274" s="1230"/>
      <c r="BQ3274" s="1230"/>
      <c r="BR3274" s="1230"/>
      <c r="BS3274" s="1230"/>
      <c r="BT3274" s="1230"/>
      <c r="BU3274" s="1230"/>
      <c r="BV3274" s="1230"/>
      <c r="BW3274" s="1230"/>
      <c r="BX3274" s="1230"/>
      <c r="BY3274" s="1230"/>
    </row>
    <row r="3275" spans="36:77" s="1227" customFormat="1" ht="12.75">
      <c r="AJ3275" s="1228"/>
      <c r="AK3275" s="1228"/>
      <c r="AL3275" s="1228"/>
      <c r="AM3275" s="1228"/>
      <c r="AN3275" s="1228"/>
      <c r="AO3275" s="1228"/>
      <c r="AP3275" s="1228"/>
      <c r="AQ3275" s="1228"/>
      <c r="AR3275" s="1229"/>
      <c r="AS3275" s="1229"/>
      <c r="AT3275" s="1229"/>
      <c r="AU3275" s="1229"/>
      <c r="AV3275" s="1229"/>
      <c r="AW3275" s="1229"/>
      <c r="AX3275" s="1229"/>
      <c r="AY3275" s="1229"/>
      <c r="AZ3275" s="1229"/>
      <c r="BA3275" s="1229"/>
      <c r="BB3275" s="1229"/>
      <c r="BC3275" s="1229"/>
      <c r="BD3275" s="1229"/>
      <c r="BE3275" s="1230"/>
      <c r="BF3275" s="1230"/>
      <c r="BG3275" s="1230"/>
      <c r="BH3275" s="1230"/>
      <c r="BI3275" s="1230"/>
      <c r="BJ3275" s="1230"/>
      <c r="BK3275" s="1230"/>
      <c r="BL3275" s="1230"/>
      <c r="BM3275" s="1230"/>
      <c r="BN3275" s="1230"/>
      <c r="BO3275" s="1230"/>
      <c r="BP3275" s="1230"/>
      <c r="BQ3275" s="1230"/>
      <c r="BR3275" s="1230"/>
      <c r="BS3275" s="1230"/>
      <c r="BT3275" s="1230"/>
      <c r="BU3275" s="1230"/>
      <c r="BV3275" s="1230"/>
      <c r="BW3275" s="1230"/>
      <c r="BX3275" s="1230"/>
      <c r="BY3275" s="1230"/>
    </row>
    <row r="3276" spans="36:77" s="1227" customFormat="1" ht="12.75">
      <c r="AJ3276" s="1228"/>
      <c r="AK3276" s="1228"/>
      <c r="AL3276" s="1228"/>
      <c r="AM3276" s="1228"/>
      <c r="AN3276" s="1228"/>
      <c r="AO3276" s="1228"/>
      <c r="AP3276" s="1228"/>
      <c r="AQ3276" s="1228"/>
      <c r="AR3276" s="1229"/>
      <c r="AS3276" s="1229"/>
      <c r="AT3276" s="1229"/>
      <c r="AU3276" s="1229"/>
      <c r="AV3276" s="1229"/>
      <c r="AW3276" s="1229"/>
      <c r="AX3276" s="1229"/>
      <c r="AY3276" s="1229"/>
      <c r="AZ3276" s="1229"/>
      <c r="BA3276" s="1229"/>
      <c r="BB3276" s="1229"/>
      <c r="BC3276" s="1229"/>
      <c r="BD3276" s="1229"/>
      <c r="BE3276" s="1230"/>
      <c r="BF3276" s="1230"/>
      <c r="BG3276" s="1230"/>
      <c r="BH3276" s="1230"/>
      <c r="BI3276" s="1230"/>
      <c r="BJ3276" s="1230"/>
      <c r="BK3276" s="1230"/>
      <c r="BL3276" s="1230"/>
      <c r="BM3276" s="1230"/>
      <c r="BN3276" s="1230"/>
      <c r="BO3276" s="1230"/>
      <c r="BP3276" s="1230"/>
      <c r="BQ3276" s="1230"/>
      <c r="BR3276" s="1230"/>
      <c r="BS3276" s="1230"/>
      <c r="BT3276" s="1230"/>
      <c r="BU3276" s="1230"/>
      <c r="BV3276" s="1230"/>
      <c r="BW3276" s="1230"/>
      <c r="BX3276" s="1230"/>
      <c r="BY3276" s="1230"/>
    </row>
    <row r="3277" spans="36:77" s="1227" customFormat="1" ht="12.75">
      <c r="AJ3277" s="1228"/>
      <c r="AK3277" s="1228"/>
      <c r="AL3277" s="1228"/>
      <c r="AM3277" s="1228"/>
      <c r="AN3277" s="1228"/>
      <c r="AO3277" s="1228"/>
      <c r="AP3277" s="1228"/>
      <c r="AQ3277" s="1228"/>
      <c r="AR3277" s="1229"/>
      <c r="AS3277" s="1229"/>
      <c r="AT3277" s="1229"/>
      <c r="AU3277" s="1229"/>
      <c r="AV3277" s="1229"/>
      <c r="AW3277" s="1229"/>
      <c r="AX3277" s="1229"/>
      <c r="AY3277" s="1229"/>
      <c r="AZ3277" s="1229"/>
      <c r="BA3277" s="1229"/>
      <c r="BB3277" s="1229"/>
      <c r="BC3277" s="1229"/>
      <c r="BD3277" s="1229"/>
      <c r="BE3277" s="1230"/>
      <c r="BF3277" s="1230"/>
      <c r="BG3277" s="1230"/>
      <c r="BH3277" s="1230"/>
      <c r="BI3277" s="1230"/>
      <c r="BJ3277" s="1230"/>
      <c r="BK3277" s="1230"/>
      <c r="BL3277" s="1230"/>
      <c r="BM3277" s="1230"/>
      <c r="BN3277" s="1230"/>
      <c r="BO3277" s="1230"/>
      <c r="BP3277" s="1230"/>
      <c r="BQ3277" s="1230"/>
      <c r="BR3277" s="1230"/>
      <c r="BS3277" s="1230"/>
      <c r="BT3277" s="1230"/>
      <c r="BU3277" s="1230"/>
      <c r="BV3277" s="1230"/>
      <c r="BW3277" s="1230"/>
      <c r="BX3277" s="1230"/>
      <c r="BY3277" s="1230"/>
    </row>
    <row r="3278" spans="36:77" s="1227" customFormat="1" ht="12.75">
      <c r="AJ3278" s="1228"/>
      <c r="AK3278" s="1228"/>
      <c r="AL3278" s="1228"/>
      <c r="AM3278" s="1228"/>
      <c r="AN3278" s="1228"/>
      <c r="AO3278" s="1228"/>
      <c r="AP3278" s="1228"/>
      <c r="AQ3278" s="1228"/>
      <c r="AR3278" s="1229"/>
      <c r="AS3278" s="1229"/>
      <c r="AT3278" s="1229"/>
      <c r="AU3278" s="1229"/>
      <c r="AV3278" s="1229"/>
      <c r="AW3278" s="1229"/>
      <c r="AX3278" s="1229"/>
      <c r="AY3278" s="1229"/>
      <c r="AZ3278" s="1229"/>
      <c r="BA3278" s="1229"/>
      <c r="BB3278" s="1229"/>
      <c r="BC3278" s="1229"/>
      <c r="BD3278" s="1229"/>
      <c r="BE3278" s="1230"/>
      <c r="BF3278" s="1230"/>
      <c r="BG3278" s="1230"/>
      <c r="BH3278" s="1230"/>
      <c r="BI3278" s="1230"/>
      <c r="BJ3278" s="1230"/>
      <c r="BK3278" s="1230"/>
      <c r="BL3278" s="1230"/>
      <c r="BM3278" s="1230"/>
      <c r="BN3278" s="1230"/>
      <c r="BO3278" s="1230"/>
      <c r="BP3278" s="1230"/>
      <c r="BQ3278" s="1230"/>
      <c r="BR3278" s="1230"/>
      <c r="BS3278" s="1230"/>
      <c r="BT3278" s="1230"/>
      <c r="BU3278" s="1230"/>
      <c r="BV3278" s="1230"/>
      <c r="BW3278" s="1230"/>
      <c r="BX3278" s="1230"/>
      <c r="BY3278" s="1230"/>
    </row>
    <row r="3279" spans="36:77" s="1227" customFormat="1" ht="12.75">
      <c r="AJ3279" s="1228"/>
      <c r="AK3279" s="1228"/>
      <c r="AL3279" s="1228"/>
      <c r="AM3279" s="1228"/>
      <c r="AN3279" s="1228"/>
      <c r="AO3279" s="1228"/>
      <c r="AP3279" s="1228"/>
      <c r="AQ3279" s="1228"/>
      <c r="AR3279" s="1229"/>
      <c r="AS3279" s="1229"/>
      <c r="AT3279" s="1229"/>
      <c r="AU3279" s="1229"/>
      <c r="AV3279" s="1229"/>
      <c r="AW3279" s="1229"/>
      <c r="AX3279" s="1229"/>
      <c r="AY3279" s="1229"/>
      <c r="AZ3279" s="1229"/>
      <c r="BA3279" s="1229"/>
      <c r="BB3279" s="1229"/>
      <c r="BC3279" s="1229"/>
      <c r="BD3279" s="1229"/>
      <c r="BE3279" s="1230"/>
      <c r="BF3279" s="1230"/>
      <c r="BG3279" s="1230"/>
      <c r="BH3279" s="1230"/>
      <c r="BI3279" s="1230"/>
      <c r="BJ3279" s="1230"/>
      <c r="BK3279" s="1230"/>
      <c r="BL3279" s="1230"/>
      <c r="BM3279" s="1230"/>
      <c r="BN3279" s="1230"/>
      <c r="BO3279" s="1230"/>
      <c r="BP3279" s="1230"/>
      <c r="BQ3279" s="1230"/>
      <c r="BR3279" s="1230"/>
      <c r="BS3279" s="1230"/>
      <c r="BT3279" s="1230"/>
      <c r="BU3279" s="1230"/>
      <c r="BV3279" s="1230"/>
      <c r="BW3279" s="1230"/>
      <c r="BX3279" s="1230"/>
      <c r="BY3279" s="1230"/>
    </row>
    <row r="3280" spans="36:77" s="1227" customFormat="1" ht="12.75">
      <c r="AJ3280" s="1228"/>
      <c r="AK3280" s="1228"/>
      <c r="AL3280" s="1228"/>
      <c r="AM3280" s="1228"/>
      <c r="AN3280" s="1228"/>
      <c r="AO3280" s="1228"/>
      <c r="AP3280" s="1228"/>
      <c r="AQ3280" s="1228"/>
      <c r="AR3280" s="1229"/>
      <c r="AS3280" s="1229"/>
      <c r="AT3280" s="1229"/>
      <c r="AU3280" s="1229"/>
      <c r="AV3280" s="1229"/>
      <c r="AW3280" s="1229"/>
      <c r="AX3280" s="1229"/>
      <c r="AY3280" s="1229"/>
      <c r="AZ3280" s="1229"/>
      <c r="BA3280" s="1229"/>
      <c r="BB3280" s="1229"/>
      <c r="BC3280" s="1229"/>
      <c r="BD3280" s="1229"/>
      <c r="BE3280" s="1230"/>
      <c r="BF3280" s="1230"/>
      <c r="BG3280" s="1230"/>
      <c r="BH3280" s="1230"/>
      <c r="BI3280" s="1230"/>
      <c r="BJ3280" s="1230"/>
      <c r="BK3280" s="1230"/>
      <c r="BL3280" s="1230"/>
      <c r="BM3280" s="1230"/>
      <c r="BN3280" s="1230"/>
      <c r="BO3280" s="1230"/>
      <c r="BP3280" s="1230"/>
      <c r="BQ3280" s="1230"/>
      <c r="BR3280" s="1230"/>
      <c r="BS3280" s="1230"/>
      <c r="BT3280" s="1230"/>
      <c r="BU3280" s="1230"/>
      <c r="BV3280" s="1230"/>
      <c r="BW3280" s="1230"/>
      <c r="BX3280" s="1230"/>
      <c r="BY3280" s="1230"/>
    </row>
    <row r="3281" spans="36:77" s="1227" customFormat="1" ht="12.75">
      <c r="AJ3281" s="1228"/>
      <c r="AK3281" s="1228"/>
      <c r="AL3281" s="1228"/>
      <c r="AM3281" s="1228"/>
      <c r="AN3281" s="1228"/>
      <c r="AO3281" s="1228"/>
      <c r="AP3281" s="1228"/>
      <c r="AQ3281" s="1228"/>
      <c r="AR3281" s="1229"/>
      <c r="AS3281" s="1229"/>
      <c r="AT3281" s="1229"/>
      <c r="AU3281" s="1229"/>
      <c r="AV3281" s="1229"/>
      <c r="AW3281" s="1229"/>
      <c r="AX3281" s="1229"/>
      <c r="AY3281" s="1229"/>
      <c r="AZ3281" s="1229"/>
      <c r="BA3281" s="1229"/>
      <c r="BB3281" s="1229"/>
      <c r="BC3281" s="1229"/>
      <c r="BD3281" s="1229"/>
      <c r="BE3281" s="1230"/>
      <c r="BF3281" s="1230"/>
      <c r="BG3281" s="1230"/>
      <c r="BH3281" s="1230"/>
      <c r="BI3281" s="1230"/>
      <c r="BJ3281" s="1230"/>
      <c r="BK3281" s="1230"/>
      <c r="BL3281" s="1230"/>
      <c r="BM3281" s="1230"/>
      <c r="BN3281" s="1230"/>
      <c r="BO3281" s="1230"/>
      <c r="BP3281" s="1230"/>
      <c r="BQ3281" s="1230"/>
      <c r="BR3281" s="1230"/>
      <c r="BS3281" s="1230"/>
      <c r="BT3281" s="1230"/>
      <c r="BU3281" s="1230"/>
      <c r="BV3281" s="1230"/>
      <c r="BW3281" s="1230"/>
      <c r="BX3281" s="1230"/>
      <c r="BY3281" s="1230"/>
    </row>
    <row r="3282" spans="36:77" s="1227" customFormat="1" ht="12.75">
      <c r="AJ3282" s="1228"/>
      <c r="AK3282" s="1228"/>
      <c r="AL3282" s="1228"/>
      <c r="AM3282" s="1228"/>
      <c r="AN3282" s="1228"/>
      <c r="AO3282" s="1228"/>
      <c r="AP3282" s="1228"/>
      <c r="AQ3282" s="1228"/>
      <c r="AR3282" s="1229"/>
      <c r="AS3282" s="1229"/>
      <c r="AT3282" s="1229"/>
      <c r="AU3282" s="1229"/>
      <c r="AV3282" s="1229"/>
      <c r="AW3282" s="1229"/>
      <c r="AX3282" s="1229"/>
      <c r="AY3282" s="1229"/>
      <c r="AZ3282" s="1229"/>
      <c r="BA3282" s="1229"/>
      <c r="BB3282" s="1229"/>
      <c r="BC3282" s="1229"/>
      <c r="BD3282" s="1229"/>
      <c r="BE3282" s="1230"/>
      <c r="BF3282" s="1230"/>
      <c r="BG3282" s="1230"/>
      <c r="BH3282" s="1230"/>
      <c r="BI3282" s="1230"/>
      <c r="BJ3282" s="1230"/>
      <c r="BK3282" s="1230"/>
      <c r="BL3282" s="1230"/>
      <c r="BM3282" s="1230"/>
      <c r="BN3282" s="1230"/>
      <c r="BO3282" s="1230"/>
      <c r="BP3282" s="1230"/>
      <c r="BQ3282" s="1230"/>
      <c r="BR3282" s="1230"/>
      <c r="BS3282" s="1230"/>
      <c r="BT3282" s="1230"/>
      <c r="BU3282" s="1230"/>
      <c r="BV3282" s="1230"/>
      <c r="BW3282" s="1230"/>
      <c r="BX3282" s="1230"/>
      <c r="BY3282" s="1230"/>
    </row>
    <row r="3283" spans="36:77" s="1227" customFormat="1" ht="12.75">
      <c r="AJ3283" s="1228"/>
      <c r="AK3283" s="1228"/>
      <c r="AL3283" s="1228"/>
      <c r="AM3283" s="1228"/>
      <c r="AN3283" s="1228"/>
      <c r="AO3283" s="1228"/>
      <c r="AP3283" s="1228"/>
      <c r="AQ3283" s="1228"/>
      <c r="AR3283" s="1229"/>
      <c r="AS3283" s="1229"/>
      <c r="AT3283" s="1229"/>
      <c r="AU3283" s="1229"/>
      <c r="AV3283" s="1229"/>
      <c r="AW3283" s="1229"/>
      <c r="AX3283" s="1229"/>
      <c r="AY3283" s="1229"/>
      <c r="AZ3283" s="1229"/>
      <c r="BA3283" s="1229"/>
      <c r="BB3283" s="1229"/>
      <c r="BC3283" s="1229"/>
      <c r="BD3283" s="1229"/>
      <c r="BE3283" s="1230"/>
      <c r="BF3283" s="1230"/>
      <c r="BG3283" s="1230"/>
      <c r="BH3283" s="1230"/>
      <c r="BI3283" s="1230"/>
      <c r="BJ3283" s="1230"/>
      <c r="BK3283" s="1230"/>
      <c r="BL3283" s="1230"/>
      <c r="BM3283" s="1230"/>
      <c r="BN3283" s="1230"/>
      <c r="BO3283" s="1230"/>
      <c r="BP3283" s="1230"/>
      <c r="BQ3283" s="1230"/>
      <c r="BR3283" s="1230"/>
      <c r="BS3283" s="1230"/>
      <c r="BT3283" s="1230"/>
      <c r="BU3283" s="1230"/>
      <c r="BV3283" s="1230"/>
      <c r="BW3283" s="1230"/>
      <c r="BX3283" s="1230"/>
      <c r="BY3283" s="1230"/>
    </row>
    <row r="3284" spans="36:77" s="1227" customFormat="1" ht="12.75">
      <c r="AJ3284" s="1228"/>
      <c r="AK3284" s="1228"/>
      <c r="AL3284" s="1228"/>
      <c r="AM3284" s="1228"/>
      <c r="AN3284" s="1228"/>
      <c r="AO3284" s="1228"/>
      <c r="AP3284" s="1228"/>
      <c r="AQ3284" s="1228"/>
      <c r="AR3284" s="1229"/>
      <c r="AS3284" s="1229"/>
      <c r="AT3284" s="1229"/>
      <c r="AU3284" s="1229"/>
      <c r="AV3284" s="1229"/>
      <c r="AW3284" s="1229"/>
      <c r="AX3284" s="1229"/>
      <c r="AY3284" s="1229"/>
      <c r="AZ3284" s="1229"/>
      <c r="BA3284" s="1229"/>
      <c r="BB3284" s="1229"/>
      <c r="BC3284" s="1229"/>
      <c r="BD3284" s="1229"/>
      <c r="BE3284" s="1230"/>
      <c r="BF3284" s="1230"/>
      <c r="BG3284" s="1230"/>
      <c r="BH3284" s="1230"/>
      <c r="BI3284" s="1230"/>
      <c r="BJ3284" s="1230"/>
      <c r="BK3284" s="1230"/>
      <c r="BL3284" s="1230"/>
      <c r="BM3284" s="1230"/>
      <c r="BN3284" s="1230"/>
      <c r="BO3284" s="1230"/>
      <c r="BP3284" s="1230"/>
      <c r="BQ3284" s="1230"/>
      <c r="BR3284" s="1230"/>
      <c r="BS3284" s="1230"/>
      <c r="BT3284" s="1230"/>
      <c r="BU3284" s="1230"/>
      <c r="BV3284" s="1230"/>
      <c r="BW3284" s="1230"/>
      <c r="BX3284" s="1230"/>
      <c r="BY3284" s="1230"/>
    </row>
    <row r="3285" spans="36:77" s="1227" customFormat="1" ht="12.75">
      <c r="AJ3285" s="1228"/>
      <c r="AK3285" s="1228"/>
      <c r="AL3285" s="1228"/>
      <c r="AM3285" s="1228"/>
      <c r="AN3285" s="1228"/>
      <c r="AO3285" s="1228"/>
      <c r="AP3285" s="1228"/>
      <c r="AQ3285" s="1228"/>
      <c r="AR3285" s="1229"/>
      <c r="AS3285" s="1229"/>
      <c r="AT3285" s="1229"/>
      <c r="AU3285" s="1229"/>
      <c r="AV3285" s="1229"/>
      <c r="AW3285" s="1229"/>
      <c r="AX3285" s="1229"/>
      <c r="AY3285" s="1229"/>
      <c r="AZ3285" s="1229"/>
      <c r="BA3285" s="1229"/>
      <c r="BB3285" s="1229"/>
      <c r="BC3285" s="1229"/>
      <c r="BD3285" s="1229"/>
      <c r="BE3285" s="1230"/>
      <c r="BF3285" s="1230"/>
      <c r="BG3285" s="1230"/>
      <c r="BH3285" s="1230"/>
      <c r="BI3285" s="1230"/>
      <c r="BJ3285" s="1230"/>
      <c r="BK3285" s="1230"/>
      <c r="BL3285" s="1230"/>
      <c r="BM3285" s="1230"/>
      <c r="BN3285" s="1230"/>
      <c r="BO3285" s="1230"/>
      <c r="BP3285" s="1230"/>
      <c r="BQ3285" s="1230"/>
      <c r="BR3285" s="1230"/>
      <c r="BS3285" s="1230"/>
      <c r="BT3285" s="1230"/>
      <c r="BU3285" s="1230"/>
      <c r="BV3285" s="1230"/>
      <c r="BW3285" s="1230"/>
      <c r="BX3285" s="1230"/>
      <c r="BY3285" s="1230"/>
    </row>
    <row r="3286" spans="36:77" s="1227" customFormat="1" ht="12.75">
      <c r="AJ3286" s="1228"/>
      <c r="AK3286" s="1228"/>
      <c r="AL3286" s="1228"/>
      <c r="AM3286" s="1228"/>
      <c r="AN3286" s="1228"/>
      <c r="AO3286" s="1228"/>
      <c r="AP3286" s="1228"/>
      <c r="AQ3286" s="1228"/>
      <c r="AR3286" s="1229"/>
      <c r="AS3286" s="1229"/>
      <c r="AT3286" s="1229"/>
      <c r="AU3286" s="1229"/>
      <c r="AV3286" s="1229"/>
      <c r="AW3286" s="1229"/>
      <c r="AX3286" s="1229"/>
      <c r="AY3286" s="1229"/>
      <c r="AZ3286" s="1229"/>
      <c r="BA3286" s="1229"/>
      <c r="BB3286" s="1229"/>
      <c r="BC3286" s="1229"/>
      <c r="BD3286" s="1229"/>
      <c r="BE3286" s="1230"/>
      <c r="BF3286" s="1230"/>
      <c r="BG3286" s="1230"/>
      <c r="BH3286" s="1230"/>
      <c r="BI3286" s="1230"/>
      <c r="BJ3286" s="1230"/>
      <c r="BK3286" s="1230"/>
      <c r="BL3286" s="1230"/>
      <c r="BM3286" s="1230"/>
      <c r="BN3286" s="1230"/>
      <c r="BO3286" s="1230"/>
      <c r="BP3286" s="1230"/>
      <c r="BQ3286" s="1230"/>
      <c r="BR3286" s="1230"/>
      <c r="BS3286" s="1230"/>
      <c r="BT3286" s="1230"/>
      <c r="BU3286" s="1230"/>
      <c r="BV3286" s="1230"/>
      <c r="BW3286" s="1230"/>
      <c r="BX3286" s="1230"/>
      <c r="BY3286" s="1230"/>
    </row>
    <row r="3287" spans="36:77" s="1227" customFormat="1" ht="12.75">
      <c r="AJ3287" s="1228"/>
      <c r="AK3287" s="1228"/>
      <c r="AL3287" s="1228"/>
      <c r="AM3287" s="1228"/>
      <c r="AN3287" s="1228"/>
      <c r="AO3287" s="1228"/>
      <c r="AP3287" s="1228"/>
      <c r="AQ3287" s="1228"/>
      <c r="AR3287" s="1229"/>
      <c r="AS3287" s="1229"/>
      <c r="AT3287" s="1229"/>
      <c r="AU3287" s="1229"/>
      <c r="AV3287" s="1229"/>
      <c r="AW3287" s="1229"/>
      <c r="AX3287" s="1229"/>
      <c r="AY3287" s="1229"/>
      <c r="AZ3287" s="1229"/>
      <c r="BA3287" s="1229"/>
      <c r="BB3287" s="1229"/>
      <c r="BC3287" s="1229"/>
      <c r="BD3287" s="1229"/>
      <c r="BE3287" s="1230"/>
      <c r="BF3287" s="1230"/>
      <c r="BG3287" s="1230"/>
      <c r="BH3287" s="1230"/>
      <c r="BI3287" s="1230"/>
      <c r="BJ3287" s="1230"/>
      <c r="BK3287" s="1230"/>
      <c r="BL3287" s="1230"/>
      <c r="BM3287" s="1230"/>
      <c r="BN3287" s="1230"/>
      <c r="BO3287" s="1230"/>
      <c r="BP3287" s="1230"/>
      <c r="BQ3287" s="1230"/>
      <c r="BR3287" s="1230"/>
      <c r="BS3287" s="1230"/>
      <c r="BT3287" s="1230"/>
      <c r="BU3287" s="1230"/>
      <c r="BV3287" s="1230"/>
      <c r="BW3287" s="1230"/>
      <c r="BX3287" s="1230"/>
      <c r="BY3287" s="1230"/>
    </row>
    <row r="3288" spans="36:77" s="1227" customFormat="1" ht="12.75">
      <c r="AJ3288" s="1228"/>
      <c r="AK3288" s="1228"/>
      <c r="AL3288" s="1228"/>
      <c r="AM3288" s="1228"/>
      <c r="AN3288" s="1228"/>
      <c r="AO3288" s="1228"/>
      <c r="AP3288" s="1228"/>
      <c r="AQ3288" s="1228"/>
      <c r="AR3288" s="1229"/>
      <c r="AS3288" s="1229"/>
      <c r="AT3288" s="1229"/>
      <c r="AU3288" s="1229"/>
      <c r="AV3288" s="1229"/>
      <c r="AW3288" s="1229"/>
      <c r="AX3288" s="1229"/>
      <c r="AY3288" s="1229"/>
      <c r="AZ3288" s="1229"/>
      <c r="BA3288" s="1229"/>
      <c r="BB3288" s="1229"/>
      <c r="BC3288" s="1229"/>
      <c r="BD3288" s="1229"/>
      <c r="BE3288" s="1230"/>
      <c r="BF3288" s="1230"/>
      <c r="BG3288" s="1230"/>
      <c r="BH3288" s="1230"/>
      <c r="BI3288" s="1230"/>
      <c r="BJ3288" s="1230"/>
      <c r="BK3288" s="1230"/>
      <c r="BL3288" s="1230"/>
      <c r="BM3288" s="1230"/>
      <c r="BN3288" s="1230"/>
      <c r="BO3288" s="1230"/>
      <c r="BP3288" s="1230"/>
      <c r="BQ3288" s="1230"/>
      <c r="BR3288" s="1230"/>
      <c r="BS3288" s="1230"/>
      <c r="BT3288" s="1230"/>
      <c r="BU3288" s="1230"/>
      <c r="BV3288" s="1230"/>
      <c r="BW3288" s="1230"/>
      <c r="BX3288" s="1230"/>
      <c r="BY3288" s="1230"/>
    </row>
    <row r="3289" spans="36:77" s="1227" customFormat="1" ht="12.75">
      <c r="AJ3289" s="1228"/>
      <c r="AK3289" s="1228"/>
      <c r="AL3289" s="1228"/>
      <c r="AM3289" s="1228"/>
      <c r="AN3289" s="1228"/>
      <c r="AO3289" s="1228"/>
      <c r="AP3289" s="1228"/>
      <c r="AQ3289" s="1228"/>
      <c r="AR3289" s="1229"/>
      <c r="AS3289" s="1229"/>
      <c r="AT3289" s="1229"/>
      <c r="AU3289" s="1229"/>
      <c r="AV3289" s="1229"/>
      <c r="AW3289" s="1229"/>
      <c r="AX3289" s="1229"/>
      <c r="AY3289" s="1229"/>
      <c r="AZ3289" s="1229"/>
      <c r="BA3289" s="1229"/>
      <c r="BB3289" s="1229"/>
      <c r="BC3289" s="1229"/>
      <c r="BD3289" s="1229"/>
      <c r="BE3289" s="1230"/>
      <c r="BF3289" s="1230"/>
      <c r="BG3289" s="1230"/>
      <c r="BH3289" s="1230"/>
      <c r="BI3289" s="1230"/>
      <c r="BJ3289" s="1230"/>
      <c r="BK3289" s="1230"/>
      <c r="BL3289" s="1230"/>
      <c r="BM3289" s="1230"/>
      <c r="BN3289" s="1230"/>
      <c r="BO3289" s="1230"/>
      <c r="BP3289" s="1230"/>
      <c r="BQ3289" s="1230"/>
      <c r="BR3289" s="1230"/>
      <c r="BS3289" s="1230"/>
      <c r="BT3289" s="1230"/>
      <c r="BU3289" s="1230"/>
      <c r="BV3289" s="1230"/>
      <c r="BW3289" s="1230"/>
      <c r="BX3289" s="1230"/>
      <c r="BY3289" s="1230"/>
    </row>
    <row r="3290" spans="36:77" s="1227" customFormat="1" ht="12.75">
      <c r="AJ3290" s="1228"/>
      <c r="AK3290" s="1228"/>
      <c r="AL3290" s="1228"/>
      <c r="AM3290" s="1228"/>
      <c r="AN3290" s="1228"/>
      <c r="AO3290" s="1228"/>
      <c r="AP3290" s="1228"/>
      <c r="AQ3290" s="1228"/>
      <c r="AR3290" s="1229"/>
      <c r="AS3290" s="1229"/>
      <c r="AT3290" s="1229"/>
      <c r="AU3290" s="1229"/>
      <c r="AV3290" s="1229"/>
      <c r="AW3290" s="1229"/>
      <c r="AX3290" s="1229"/>
      <c r="AY3290" s="1229"/>
      <c r="AZ3290" s="1229"/>
      <c r="BA3290" s="1229"/>
      <c r="BB3290" s="1229"/>
      <c r="BC3290" s="1229"/>
      <c r="BD3290" s="1229"/>
      <c r="BE3290" s="1230"/>
      <c r="BF3290" s="1230"/>
      <c r="BG3290" s="1230"/>
      <c r="BH3290" s="1230"/>
      <c r="BI3290" s="1230"/>
      <c r="BJ3290" s="1230"/>
      <c r="BK3290" s="1230"/>
      <c r="BL3290" s="1230"/>
      <c r="BM3290" s="1230"/>
      <c r="BN3290" s="1230"/>
      <c r="BO3290" s="1230"/>
      <c r="BP3290" s="1230"/>
      <c r="BQ3290" s="1230"/>
      <c r="BR3290" s="1230"/>
      <c r="BS3290" s="1230"/>
      <c r="BT3290" s="1230"/>
      <c r="BU3290" s="1230"/>
      <c r="BV3290" s="1230"/>
      <c r="BW3290" s="1230"/>
      <c r="BX3290" s="1230"/>
      <c r="BY3290" s="1230"/>
    </row>
    <row r="3291" spans="36:77" s="1227" customFormat="1" ht="12.75">
      <c r="AJ3291" s="1228"/>
      <c r="AK3291" s="1228"/>
      <c r="AL3291" s="1228"/>
      <c r="AM3291" s="1228"/>
      <c r="AN3291" s="1228"/>
      <c r="AO3291" s="1228"/>
      <c r="AP3291" s="1228"/>
      <c r="AQ3291" s="1228"/>
      <c r="AR3291" s="1229"/>
      <c r="AS3291" s="1229"/>
      <c r="AT3291" s="1229"/>
      <c r="AU3291" s="1229"/>
      <c r="AV3291" s="1229"/>
      <c r="AW3291" s="1229"/>
      <c r="AX3291" s="1229"/>
      <c r="AY3291" s="1229"/>
      <c r="AZ3291" s="1229"/>
      <c r="BA3291" s="1229"/>
      <c r="BB3291" s="1229"/>
      <c r="BC3291" s="1229"/>
      <c r="BD3291" s="1229"/>
      <c r="BE3291" s="1230"/>
      <c r="BF3291" s="1230"/>
      <c r="BG3291" s="1230"/>
      <c r="BH3291" s="1230"/>
      <c r="BI3291" s="1230"/>
      <c r="BJ3291" s="1230"/>
      <c r="BK3291" s="1230"/>
      <c r="BL3291" s="1230"/>
      <c r="BM3291" s="1230"/>
      <c r="BN3291" s="1230"/>
      <c r="BO3291" s="1230"/>
      <c r="BP3291" s="1230"/>
      <c r="BQ3291" s="1230"/>
      <c r="BR3291" s="1230"/>
      <c r="BS3291" s="1230"/>
      <c r="BT3291" s="1230"/>
      <c r="BU3291" s="1230"/>
      <c r="BV3291" s="1230"/>
      <c r="BW3291" s="1230"/>
      <c r="BX3291" s="1230"/>
      <c r="BY3291" s="1230"/>
    </row>
    <row r="3292" spans="36:77" s="1227" customFormat="1" ht="12.75">
      <c r="AJ3292" s="1228"/>
      <c r="AK3292" s="1228"/>
      <c r="AL3292" s="1228"/>
      <c r="AM3292" s="1228"/>
      <c r="AN3292" s="1228"/>
      <c r="AO3292" s="1228"/>
      <c r="AP3292" s="1228"/>
      <c r="AQ3292" s="1228"/>
      <c r="AR3292" s="1229"/>
      <c r="AS3292" s="1229"/>
      <c r="AT3292" s="1229"/>
      <c r="AU3292" s="1229"/>
      <c r="AV3292" s="1229"/>
      <c r="AW3292" s="1229"/>
      <c r="AX3292" s="1229"/>
      <c r="AY3292" s="1229"/>
      <c r="AZ3292" s="1229"/>
      <c r="BA3292" s="1229"/>
      <c r="BB3292" s="1229"/>
      <c r="BC3292" s="1229"/>
      <c r="BD3292" s="1229"/>
      <c r="BE3292" s="1230"/>
      <c r="BF3292" s="1230"/>
      <c r="BG3292" s="1230"/>
      <c r="BH3292" s="1230"/>
      <c r="BI3292" s="1230"/>
      <c r="BJ3292" s="1230"/>
      <c r="BK3292" s="1230"/>
      <c r="BL3292" s="1230"/>
      <c r="BM3292" s="1230"/>
      <c r="BN3292" s="1230"/>
      <c r="BO3292" s="1230"/>
      <c r="BP3292" s="1230"/>
      <c r="BQ3292" s="1230"/>
      <c r="BR3292" s="1230"/>
      <c r="BS3292" s="1230"/>
      <c r="BT3292" s="1230"/>
      <c r="BU3292" s="1230"/>
      <c r="BV3292" s="1230"/>
      <c r="BW3292" s="1230"/>
      <c r="BX3292" s="1230"/>
      <c r="BY3292" s="1230"/>
    </row>
    <row r="3293" spans="36:77" s="1227" customFormat="1" ht="12.75">
      <c r="AJ3293" s="1228"/>
      <c r="AK3293" s="1228"/>
      <c r="AL3293" s="1228"/>
      <c r="AM3293" s="1228"/>
      <c r="AN3293" s="1228"/>
      <c r="AO3293" s="1228"/>
      <c r="AP3293" s="1228"/>
      <c r="AQ3293" s="1228"/>
      <c r="AR3293" s="1229"/>
      <c r="AS3293" s="1229"/>
      <c r="AT3293" s="1229"/>
      <c r="AU3293" s="1229"/>
      <c r="AV3293" s="1229"/>
      <c r="AW3293" s="1229"/>
      <c r="AX3293" s="1229"/>
      <c r="AY3293" s="1229"/>
      <c r="AZ3293" s="1229"/>
      <c r="BA3293" s="1229"/>
      <c r="BB3293" s="1229"/>
      <c r="BC3293" s="1229"/>
      <c r="BD3293" s="1229"/>
      <c r="BE3293" s="1230"/>
      <c r="BF3293" s="1230"/>
      <c r="BG3293" s="1230"/>
      <c r="BH3293" s="1230"/>
      <c r="BI3293" s="1230"/>
      <c r="BJ3293" s="1230"/>
      <c r="BK3293" s="1230"/>
      <c r="BL3293" s="1230"/>
      <c r="BM3293" s="1230"/>
      <c r="BN3293" s="1230"/>
      <c r="BO3293" s="1230"/>
      <c r="BP3293" s="1230"/>
      <c r="BQ3293" s="1230"/>
      <c r="BR3293" s="1230"/>
      <c r="BS3293" s="1230"/>
      <c r="BT3293" s="1230"/>
      <c r="BU3293" s="1230"/>
      <c r="BV3293" s="1230"/>
      <c r="BW3293" s="1230"/>
      <c r="BX3293" s="1230"/>
      <c r="BY3293" s="1230"/>
    </row>
    <row r="3294" spans="36:77" s="1227" customFormat="1" ht="12.75">
      <c r="AJ3294" s="1228"/>
      <c r="AK3294" s="1228"/>
      <c r="AL3294" s="1228"/>
      <c r="AM3294" s="1228"/>
      <c r="AN3294" s="1228"/>
      <c r="AO3294" s="1228"/>
      <c r="AP3294" s="1228"/>
      <c r="AQ3294" s="1228"/>
      <c r="AR3294" s="1229"/>
      <c r="AS3294" s="1229"/>
      <c r="AT3294" s="1229"/>
      <c r="AU3294" s="1229"/>
      <c r="AV3294" s="1229"/>
      <c r="AW3294" s="1229"/>
      <c r="AX3294" s="1229"/>
      <c r="AY3294" s="1229"/>
      <c r="AZ3294" s="1229"/>
      <c r="BA3294" s="1229"/>
      <c r="BB3294" s="1229"/>
      <c r="BC3294" s="1229"/>
      <c r="BD3294" s="1229"/>
      <c r="BE3294" s="1230"/>
      <c r="BF3294" s="1230"/>
      <c r="BG3294" s="1230"/>
      <c r="BH3294" s="1230"/>
      <c r="BI3294" s="1230"/>
      <c r="BJ3294" s="1230"/>
      <c r="BK3294" s="1230"/>
      <c r="BL3294" s="1230"/>
      <c r="BM3294" s="1230"/>
      <c r="BN3294" s="1230"/>
      <c r="BO3294" s="1230"/>
      <c r="BP3294" s="1230"/>
      <c r="BQ3294" s="1230"/>
      <c r="BR3294" s="1230"/>
      <c r="BS3294" s="1230"/>
      <c r="BT3294" s="1230"/>
      <c r="BU3294" s="1230"/>
      <c r="BV3294" s="1230"/>
      <c r="BW3294" s="1230"/>
      <c r="BX3294" s="1230"/>
      <c r="BY3294" s="1230"/>
    </row>
    <row r="3295" spans="36:77" s="1227" customFormat="1" ht="12.75">
      <c r="AJ3295" s="1228"/>
      <c r="AK3295" s="1228"/>
      <c r="AL3295" s="1228"/>
      <c r="AM3295" s="1228"/>
      <c r="AN3295" s="1228"/>
      <c r="AO3295" s="1228"/>
      <c r="AP3295" s="1228"/>
      <c r="AQ3295" s="1228"/>
      <c r="AR3295" s="1229"/>
      <c r="AS3295" s="1229"/>
      <c r="AT3295" s="1229"/>
      <c r="AU3295" s="1229"/>
      <c r="AV3295" s="1229"/>
      <c r="AW3295" s="1229"/>
      <c r="AX3295" s="1229"/>
      <c r="AY3295" s="1229"/>
      <c r="AZ3295" s="1229"/>
      <c r="BA3295" s="1229"/>
      <c r="BB3295" s="1229"/>
      <c r="BC3295" s="1229"/>
      <c r="BD3295" s="1229"/>
      <c r="BE3295" s="1230"/>
      <c r="BF3295" s="1230"/>
      <c r="BG3295" s="1230"/>
      <c r="BH3295" s="1230"/>
      <c r="BI3295" s="1230"/>
      <c r="BJ3295" s="1230"/>
      <c r="BK3295" s="1230"/>
      <c r="BL3295" s="1230"/>
      <c r="BM3295" s="1230"/>
      <c r="BN3295" s="1230"/>
      <c r="BO3295" s="1230"/>
      <c r="BP3295" s="1230"/>
      <c r="BQ3295" s="1230"/>
      <c r="BR3295" s="1230"/>
      <c r="BS3295" s="1230"/>
      <c r="BT3295" s="1230"/>
      <c r="BU3295" s="1230"/>
      <c r="BV3295" s="1230"/>
      <c r="BW3295" s="1230"/>
      <c r="BX3295" s="1230"/>
      <c r="BY3295" s="1230"/>
    </row>
    <row r="3296" spans="36:77" s="1227" customFormat="1" ht="12.75">
      <c r="AJ3296" s="1228"/>
      <c r="AK3296" s="1228"/>
      <c r="AL3296" s="1228"/>
      <c r="AM3296" s="1228"/>
      <c r="AN3296" s="1228"/>
      <c r="AO3296" s="1228"/>
      <c r="AP3296" s="1228"/>
      <c r="AQ3296" s="1228"/>
      <c r="AR3296" s="1229"/>
      <c r="AS3296" s="1229"/>
      <c r="AT3296" s="1229"/>
      <c r="AU3296" s="1229"/>
      <c r="AV3296" s="1229"/>
      <c r="AW3296" s="1229"/>
      <c r="AX3296" s="1229"/>
      <c r="AY3296" s="1229"/>
      <c r="AZ3296" s="1229"/>
      <c r="BA3296" s="1229"/>
      <c r="BB3296" s="1229"/>
      <c r="BC3296" s="1229"/>
      <c r="BD3296" s="1229"/>
      <c r="BE3296" s="1230"/>
      <c r="BF3296" s="1230"/>
      <c r="BG3296" s="1230"/>
      <c r="BH3296" s="1230"/>
      <c r="BI3296" s="1230"/>
      <c r="BJ3296" s="1230"/>
      <c r="BK3296" s="1230"/>
      <c r="BL3296" s="1230"/>
      <c r="BM3296" s="1230"/>
      <c r="BN3296" s="1230"/>
      <c r="BO3296" s="1230"/>
      <c r="BP3296" s="1230"/>
      <c r="BQ3296" s="1230"/>
      <c r="BR3296" s="1230"/>
      <c r="BS3296" s="1230"/>
      <c r="BT3296" s="1230"/>
      <c r="BU3296" s="1230"/>
      <c r="BV3296" s="1230"/>
      <c r="BW3296" s="1230"/>
      <c r="BX3296" s="1230"/>
      <c r="BY3296" s="1230"/>
    </row>
    <row r="3297" spans="36:77" s="1227" customFormat="1" ht="12.75">
      <c r="AJ3297" s="1228"/>
      <c r="AK3297" s="1228"/>
      <c r="AL3297" s="1228"/>
      <c r="AM3297" s="1228"/>
      <c r="AN3297" s="1228"/>
      <c r="AO3297" s="1228"/>
      <c r="AP3297" s="1228"/>
      <c r="AQ3297" s="1228"/>
      <c r="AR3297" s="1229"/>
      <c r="AS3297" s="1229"/>
      <c r="AT3297" s="1229"/>
      <c r="AU3297" s="1229"/>
      <c r="AV3297" s="1229"/>
      <c r="AW3297" s="1229"/>
      <c r="AX3297" s="1229"/>
      <c r="AY3297" s="1229"/>
      <c r="AZ3297" s="1229"/>
      <c r="BA3297" s="1229"/>
      <c r="BB3297" s="1229"/>
      <c r="BC3297" s="1229"/>
      <c r="BD3297" s="1229"/>
      <c r="BE3297" s="1230"/>
      <c r="BF3297" s="1230"/>
      <c r="BG3297" s="1230"/>
      <c r="BH3297" s="1230"/>
      <c r="BI3297" s="1230"/>
      <c r="BJ3297" s="1230"/>
      <c r="BK3297" s="1230"/>
      <c r="BL3297" s="1230"/>
      <c r="BM3297" s="1230"/>
      <c r="BN3297" s="1230"/>
      <c r="BO3297" s="1230"/>
      <c r="BP3297" s="1230"/>
      <c r="BQ3297" s="1230"/>
      <c r="BR3297" s="1230"/>
      <c r="BS3297" s="1230"/>
      <c r="BT3297" s="1230"/>
      <c r="BU3297" s="1230"/>
      <c r="BV3297" s="1230"/>
      <c r="BW3297" s="1230"/>
      <c r="BX3297" s="1230"/>
      <c r="BY3297" s="1230"/>
    </row>
    <row r="3298" spans="36:77" s="1227" customFormat="1" ht="12.75">
      <c r="AJ3298" s="1228"/>
      <c r="AK3298" s="1228"/>
      <c r="AL3298" s="1228"/>
      <c r="AM3298" s="1228"/>
      <c r="AN3298" s="1228"/>
      <c r="AO3298" s="1228"/>
      <c r="AP3298" s="1228"/>
      <c r="AQ3298" s="1228"/>
      <c r="AR3298" s="1229"/>
      <c r="AS3298" s="1229"/>
      <c r="AT3298" s="1229"/>
      <c r="AU3298" s="1229"/>
      <c r="AV3298" s="1229"/>
      <c r="AW3298" s="1229"/>
      <c r="AX3298" s="1229"/>
      <c r="AY3298" s="1229"/>
      <c r="AZ3298" s="1229"/>
      <c r="BA3298" s="1229"/>
      <c r="BB3298" s="1229"/>
      <c r="BC3298" s="1229"/>
      <c r="BD3298" s="1229"/>
      <c r="BE3298" s="1230"/>
      <c r="BF3298" s="1230"/>
      <c r="BG3298" s="1230"/>
      <c r="BH3298" s="1230"/>
      <c r="BI3298" s="1230"/>
      <c r="BJ3298" s="1230"/>
      <c r="BK3298" s="1230"/>
      <c r="BL3298" s="1230"/>
      <c r="BM3298" s="1230"/>
      <c r="BN3298" s="1230"/>
      <c r="BO3298" s="1230"/>
      <c r="BP3298" s="1230"/>
      <c r="BQ3298" s="1230"/>
      <c r="BR3298" s="1230"/>
      <c r="BS3298" s="1230"/>
      <c r="BT3298" s="1230"/>
      <c r="BU3298" s="1230"/>
      <c r="BV3298" s="1230"/>
      <c r="BW3298" s="1230"/>
      <c r="BX3298" s="1230"/>
      <c r="BY3298" s="1230"/>
    </row>
    <row r="3299" spans="36:77" s="1227" customFormat="1" ht="12.75">
      <c r="AJ3299" s="1228"/>
      <c r="AK3299" s="1228"/>
      <c r="AL3299" s="1228"/>
      <c r="AM3299" s="1228"/>
      <c r="AN3299" s="1228"/>
      <c r="AO3299" s="1228"/>
      <c r="AP3299" s="1228"/>
      <c r="AQ3299" s="1228"/>
      <c r="AR3299" s="1229"/>
      <c r="AS3299" s="1229"/>
      <c r="AT3299" s="1229"/>
      <c r="AU3299" s="1229"/>
      <c r="AV3299" s="1229"/>
      <c r="AW3299" s="1229"/>
      <c r="AX3299" s="1229"/>
      <c r="AY3299" s="1229"/>
      <c r="AZ3299" s="1229"/>
      <c r="BA3299" s="1229"/>
      <c r="BB3299" s="1229"/>
      <c r="BC3299" s="1229"/>
      <c r="BD3299" s="1229"/>
      <c r="BE3299" s="1230"/>
      <c r="BF3299" s="1230"/>
      <c r="BG3299" s="1230"/>
      <c r="BH3299" s="1230"/>
      <c r="BI3299" s="1230"/>
      <c r="BJ3299" s="1230"/>
      <c r="BK3299" s="1230"/>
      <c r="BL3299" s="1230"/>
      <c r="BM3299" s="1230"/>
      <c r="BN3299" s="1230"/>
      <c r="BO3299" s="1230"/>
      <c r="BP3299" s="1230"/>
      <c r="BQ3299" s="1230"/>
      <c r="BR3299" s="1230"/>
      <c r="BS3299" s="1230"/>
      <c r="BT3299" s="1230"/>
      <c r="BU3299" s="1230"/>
      <c r="BV3299" s="1230"/>
      <c r="BW3299" s="1230"/>
      <c r="BX3299" s="1230"/>
      <c r="BY3299" s="1230"/>
    </row>
    <row r="3300" spans="36:77" s="1227" customFormat="1" ht="12.75">
      <c r="AJ3300" s="1228"/>
      <c r="AK3300" s="1228"/>
      <c r="AL3300" s="1228"/>
      <c r="AM3300" s="1228"/>
      <c r="AN3300" s="1228"/>
      <c r="AO3300" s="1228"/>
      <c r="AP3300" s="1228"/>
      <c r="AQ3300" s="1228"/>
      <c r="AR3300" s="1229"/>
      <c r="AS3300" s="1229"/>
      <c r="AT3300" s="1229"/>
      <c r="AU3300" s="1229"/>
      <c r="AV3300" s="1229"/>
      <c r="AW3300" s="1229"/>
      <c r="AX3300" s="1229"/>
      <c r="AY3300" s="1229"/>
      <c r="AZ3300" s="1229"/>
      <c r="BA3300" s="1229"/>
      <c r="BB3300" s="1229"/>
      <c r="BC3300" s="1229"/>
      <c r="BD3300" s="1229"/>
      <c r="BE3300" s="1230"/>
      <c r="BF3300" s="1230"/>
      <c r="BG3300" s="1230"/>
      <c r="BH3300" s="1230"/>
      <c r="BI3300" s="1230"/>
      <c r="BJ3300" s="1230"/>
      <c r="BK3300" s="1230"/>
      <c r="BL3300" s="1230"/>
      <c r="BM3300" s="1230"/>
      <c r="BN3300" s="1230"/>
      <c r="BO3300" s="1230"/>
      <c r="BP3300" s="1230"/>
      <c r="BQ3300" s="1230"/>
      <c r="BR3300" s="1230"/>
      <c r="BS3300" s="1230"/>
      <c r="BT3300" s="1230"/>
      <c r="BU3300" s="1230"/>
      <c r="BV3300" s="1230"/>
      <c r="BW3300" s="1230"/>
      <c r="BX3300" s="1230"/>
      <c r="BY3300" s="1230"/>
    </row>
    <row r="3301" spans="36:77" s="1227" customFormat="1" ht="12.75">
      <c r="AJ3301" s="1228"/>
      <c r="AK3301" s="1228"/>
      <c r="AL3301" s="1228"/>
      <c r="AM3301" s="1228"/>
      <c r="AN3301" s="1228"/>
      <c r="AO3301" s="1228"/>
      <c r="AP3301" s="1228"/>
      <c r="AQ3301" s="1228"/>
      <c r="AR3301" s="1229"/>
      <c r="AS3301" s="1229"/>
      <c r="AT3301" s="1229"/>
      <c r="AU3301" s="1229"/>
      <c r="AV3301" s="1229"/>
      <c r="AW3301" s="1229"/>
      <c r="AX3301" s="1229"/>
      <c r="AY3301" s="1229"/>
      <c r="AZ3301" s="1229"/>
      <c r="BA3301" s="1229"/>
      <c r="BB3301" s="1229"/>
      <c r="BC3301" s="1229"/>
      <c r="BD3301" s="1229"/>
      <c r="BE3301" s="1230"/>
      <c r="BF3301" s="1230"/>
      <c r="BG3301" s="1230"/>
      <c r="BH3301" s="1230"/>
      <c r="BI3301" s="1230"/>
      <c r="BJ3301" s="1230"/>
      <c r="BK3301" s="1230"/>
      <c r="BL3301" s="1230"/>
      <c r="BM3301" s="1230"/>
      <c r="BN3301" s="1230"/>
      <c r="BO3301" s="1230"/>
      <c r="BP3301" s="1230"/>
      <c r="BQ3301" s="1230"/>
      <c r="BR3301" s="1230"/>
      <c r="BS3301" s="1230"/>
      <c r="BT3301" s="1230"/>
      <c r="BU3301" s="1230"/>
      <c r="BV3301" s="1230"/>
      <c r="BW3301" s="1230"/>
      <c r="BX3301" s="1230"/>
      <c r="BY3301" s="1230"/>
    </row>
    <row r="3302" spans="36:77" s="1227" customFormat="1" ht="12.75">
      <c r="AJ3302" s="1228"/>
      <c r="AK3302" s="1228"/>
      <c r="AL3302" s="1228"/>
      <c r="AM3302" s="1228"/>
      <c r="AN3302" s="1228"/>
      <c r="AO3302" s="1228"/>
      <c r="AP3302" s="1228"/>
      <c r="AQ3302" s="1228"/>
      <c r="AR3302" s="1229"/>
      <c r="AS3302" s="1229"/>
      <c r="AT3302" s="1229"/>
      <c r="AU3302" s="1229"/>
      <c r="AV3302" s="1229"/>
      <c r="AW3302" s="1229"/>
      <c r="AX3302" s="1229"/>
      <c r="AY3302" s="1229"/>
      <c r="AZ3302" s="1229"/>
      <c r="BA3302" s="1229"/>
      <c r="BB3302" s="1229"/>
      <c r="BC3302" s="1229"/>
      <c r="BD3302" s="1229"/>
      <c r="BE3302" s="1230"/>
      <c r="BF3302" s="1230"/>
      <c r="BG3302" s="1230"/>
      <c r="BH3302" s="1230"/>
      <c r="BI3302" s="1230"/>
      <c r="BJ3302" s="1230"/>
      <c r="BK3302" s="1230"/>
      <c r="BL3302" s="1230"/>
      <c r="BM3302" s="1230"/>
      <c r="BN3302" s="1230"/>
      <c r="BO3302" s="1230"/>
      <c r="BP3302" s="1230"/>
      <c r="BQ3302" s="1230"/>
      <c r="BR3302" s="1230"/>
      <c r="BS3302" s="1230"/>
      <c r="BT3302" s="1230"/>
      <c r="BU3302" s="1230"/>
      <c r="BV3302" s="1230"/>
      <c r="BW3302" s="1230"/>
      <c r="BX3302" s="1230"/>
      <c r="BY3302" s="1230"/>
    </row>
    <row r="3303" spans="36:77" s="1227" customFormat="1" ht="12.75">
      <c r="AJ3303" s="1228"/>
      <c r="AK3303" s="1228"/>
      <c r="AL3303" s="1228"/>
      <c r="AM3303" s="1228"/>
      <c r="AN3303" s="1228"/>
      <c r="AO3303" s="1228"/>
      <c r="AP3303" s="1228"/>
      <c r="AQ3303" s="1228"/>
      <c r="AR3303" s="1229"/>
      <c r="AS3303" s="1229"/>
      <c r="AT3303" s="1229"/>
      <c r="AU3303" s="1229"/>
      <c r="AV3303" s="1229"/>
      <c r="AW3303" s="1229"/>
      <c r="AX3303" s="1229"/>
      <c r="AY3303" s="1229"/>
      <c r="AZ3303" s="1229"/>
      <c r="BA3303" s="1229"/>
      <c r="BB3303" s="1229"/>
      <c r="BC3303" s="1229"/>
      <c r="BD3303" s="1229"/>
      <c r="BE3303" s="1230"/>
      <c r="BF3303" s="1230"/>
      <c r="BG3303" s="1230"/>
      <c r="BH3303" s="1230"/>
      <c r="BI3303" s="1230"/>
      <c r="BJ3303" s="1230"/>
      <c r="BK3303" s="1230"/>
      <c r="BL3303" s="1230"/>
      <c r="BM3303" s="1230"/>
      <c r="BN3303" s="1230"/>
      <c r="BO3303" s="1230"/>
      <c r="BP3303" s="1230"/>
      <c r="BQ3303" s="1230"/>
      <c r="BR3303" s="1230"/>
      <c r="BS3303" s="1230"/>
      <c r="BT3303" s="1230"/>
      <c r="BU3303" s="1230"/>
      <c r="BV3303" s="1230"/>
      <c r="BW3303" s="1230"/>
      <c r="BX3303" s="1230"/>
      <c r="BY3303" s="1230"/>
    </row>
    <row r="3304" spans="36:77" s="1227" customFormat="1" ht="12.75">
      <c r="AJ3304" s="1228"/>
      <c r="AK3304" s="1228"/>
      <c r="AL3304" s="1228"/>
      <c r="AM3304" s="1228"/>
      <c r="AN3304" s="1228"/>
      <c r="AO3304" s="1228"/>
      <c r="AP3304" s="1228"/>
      <c r="AQ3304" s="1228"/>
      <c r="AR3304" s="1229"/>
      <c r="AS3304" s="1229"/>
      <c r="AT3304" s="1229"/>
      <c r="AU3304" s="1229"/>
      <c r="AV3304" s="1229"/>
      <c r="AW3304" s="1229"/>
      <c r="AX3304" s="1229"/>
      <c r="AY3304" s="1229"/>
      <c r="AZ3304" s="1229"/>
      <c r="BA3304" s="1229"/>
      <c r="BB3304" s="1229"/>
      <c r="BC3304" s="1229"/>
      <c r="BD3304" s="1229"/>
      <c r="BE3304" s="1230"/>
      <c r="BF3304" s="1230"/>
      <c r="BG3304" s="1230"/>
      <c r="BH3304" s="1230"/>
      <c r="BI3304" s="1230"/>
      <c r="BJ3304" s="1230"/>
      <c r="BK3304" s="1230"/>
      <c r="BL3304" s="1230"/>
      <c r="BM3304" s="1230"/>
      <c r="BN3304" s="1230"/>
      <c r="BO3304" s="1230"/>
      <c r="BP3304" s="1230"/>
      <c r="BQ3304" s="1230"/>
      <c r="BR3304" s="1230"/>
      <c r="BS3304" s="1230"/>
      <c r="BT3304" s="1230"/>
      <c r="BU3304" s="1230"/>
      <c r="BV3304" s="1230"/>
      <c r="BW3304" s="1230"/>
      <c r="BX3304" s="1230"/>
      <c r="BY3304" s="1230"/>
    </row>
    <row r="3305" spans="36:77" s="1227" customFormat="1" ht="12.75">
      <c r="AJ3305" s="1228"/>
      <c r="AK3305" s="1228"/>
      <c r="AL3305" s="1228"/>
      <c r="AM3305" s="1228"/>
      <c r="AN3305" s="1228"/>
      <c r="AO3305" s="1228"/>
      <c r="AP3305" s="1228"/>
      <c r="AQ3305" s="1228"/>
      <c r="AR3305" s="1229"/>
      <c r="AS3305" s="1229"/>
      <c r="AT3305" s="1229"/>
      <c r="AU3305" s="1229"/>
      <c r="AV3305" s="1229"/>
      <c r="AW3305" s="1229"/>
      <c r="AX3305" s="1229"/>
      <c r="AY3305" s="1229"/>
      <c r="AZ3305" s="1229"/>
      <c r="BA3305" s="1229"/>
      <c r="BB3305" s="1229"/>
      <c r="BC3305" s="1229"/>
      <c r="BD3305" s="1229"/>
      <c r="BE3305" s="1230"/>
      <c r="BF3305" s="1230"/>
      <c r="BG3305" s="1230"/>
      <c r="BH3305" s="1230"/>
      <c r="BI3305" s="1230"/>
      <c r="BJ3305" s="1230"/>
      <c r="BK3305" s="1230"/>
      <c r="BL3305" s="1230"/>
      <c r="BM3305" s="1230"/>
      <c r="BN3305" s="1230"/>
      <c r="BO3305" s="1230"/>
      <c r="BP3305" s="1230"/>
      <c r="BQ3305" s="1230"/>
      <c r="BR3305" s="1230"/>
      <c r="BS3305" s="1230"/>
      <c r="BT3305" s="1230"/>
      <c r="BU3305" s="1230"/>
      <c r="BV3305" s="1230"/>
      <c r="BW3305" s="1230"/>
      <c r="BX3305" s="1230"/>
      <c r="BY3305" s="1230"/>
    </row>
    <row r="3306" spans="36:77" s="1227" customFormat="1" ht="12.75">
      <c r="AJ3306" s="1228"/>
      <c r="AK3306" s="1228"/>
      <c r="AL3306" s="1228"/>
      <c r="AM3306" s="1228"/>
      <c r="AN3306" s="1228"/>
      <c r="AO3306" s="1228"/>
      <c r="AP3306" s="1228"/>
      <c r="AQ3306" s="1228"/>
      <c r="AR3306" s="1229"/>
      <c r="AS3306" s="1229"/>
      <c r="AT3306" s="1229"/>
      <c r="AU3306" s="1229"/>
      <c r="AV3306" s="1229"/>
      <c r="AW3306" s="1229"/>
      <c r="AX3306" s="1229"/>
      <c r="AY3306" s="1229"/>
      <c r="AZ3306" s="1229"/>
      <c r="BA3306" s="1229"/>
      <c r="BB3306" s="1229"/>
      <c r="BC3306" s="1229"/>
      <c r="BD3306" s="1229"/>
      <c r="BE3306" s="1230"/>
      <c r="BF3306" s="1230"/>
      <c r="BG3306" s="1230"/>
      <c r="BH3306" s="1230"/>
      <c r="BI3306" s="1230"/>
      <c r="BJ3306" s="1230"/>
      <c r="BK3306" s="1230"/>
      <c r="BL3306" s="1230"/>
      <c r="BM3306" s="1230"/>
      <c r="BN3306" s="1230"/>
      <c r="BO3306" s="1230"/>
      <c r="BP3306" s="1230"/>
      <c r="BQ3306" s="1230"/>
      <c r="BR3306" s="1230"/>
      <c r="BS3306" s="1230"/>
      <c r="BT3306" s="1230"/>
      <c r="BU3306" s="1230"/>
      <c r="BV3306" s="1230"/>
      <c r="BW3306" s="1230"/>
      <c r="BX3306" s="1230"/>
      <c r="BY3306" s="1230"/>
    </row>
    <row r="3307" spans="36:77" s="1227" customFormat="1" ht="12.75">
      <c r="AJ3307" s="1228"/>
      <c r="AK3307" s="1228"/>
      <c r="AL3307" s="1228"/>
      <c r="AM3307" s="1228"/>
      <c r="AN3307" s="1228"/>
      <c r="AO3307" s="1228"/>
      <c r="AP3307" s="1228"/>
      <c r="AQ3307" s="1228"/>
      <c r="AR3307" s="1229"/>
      <c r="AS3307" s="1229"/>
      <c r="AT3307" s="1229"/>
      <c r="AU3307" s="1229"/>
      <c r="AV3307" s="1229"/>
      <c r="AW3307" s="1229"/>
      <c r="AX3307" s="1229"/>
      <c r="AY3307" s="1229"/>
      <c r="AZ3307" s="1229"/>
      <c r="BA3307" s="1229"/>
      <c r="BB3307" s="1229"/>
      <c r="BC3307" s="1229"/>
      <c r="BD3307" s="1229"/>
      <c r="BE3307" s="1230"/>
      <c r="BF3307" s="1230"/>
      <c r="BG3307" s="1230"/>
      <c r="BH3307" s="1230"/>
      <c r="BI3307" s="1230"/>
      <c r="BJ3307" s="1230"/>
      <c r="BK3307" s="1230"/>
      <c r="BL3307" s="1230"/>
      <c r="BM3307" s="1230"/>
      <c r="BN3307" s="1230"/>
      <c r="BO3307" s="1230"/>
      <c r="BP3307" s="1230"/>
      <c r="BQ3307" s="1230"/>
      <c r="BR3307" s="1230"/>
      <c r="BS3307" s="1230"/>
      <c r="BT3307" s="1230"/>
      <c r="BU3307" s="1230"/>
      <c r="BV3307" s="1230"/>
      <c r="BW3307" s="1230"/>
      <c r="BX3307" s="1230"/>
      <c r="BY3307" s="1230"/>
    </row>
    <row r="3308" spans="36:77" s="1227" customFormat="1" ht="12.75">
      <c r="AJ3308" s="1228"/>
      <c r="AK3308" s="1228"/>
      <c r="AL3308" s="1228"/>
      <c r="AM3308" s="1228"/>
      <c r="AN3308" s="1228"/>
      <c r="AO3308" s="1228"/>
      <c r="AP3308" s="1228"/>
      <c r="AQ3308" s="1228"/>
      <c r="AR3308" s="1229"/>
      <c r="AS3308" s="1229"/>
      <c r="AT3308" s="1229"/>
      <c r="AU3308" s="1229"/>
      <c r="AV3308" s="1229"/>
      <c r="AW3308" s="1229"/>
      <c r="AX3308" s="1229"/>
      <c r="AY3308" s="1229"/>
      <c r="AZ3308" s="1229"/>
      <c r="BA3308" s="1229"/>
      <c r="BB3308" s="1229"/>
      <c r="BC3308" s="1229"/>
      <c r="BD3308" s="1229"/>
      <c r="BE3308" s="1230"/>
      <c r="BF3308" s="1230"/>
      <c r="BG3308" s="1230"/>
      <c r="BH3308" s="1230"/>
      <c r="BI3308" s="1230"/>
      <c r="BJ3308" s="1230"/>
      <c r="BK3308" s="1230"/>
      <c r="BL3308" s="1230"/>
      <c r="BM3308" s="1230"/>
      <c r="BN3308" s="1230"/>
      <c r="BO3308" s="1230"/>
      <c r="BP3308" s="1230"/>
      <c r="BQ3308" s="1230"/>
      <c r="BR3308" s="1230"/>
      <c r="BS3308" s="1230"/>
      <c r="BT3308" s="1230"/>
      <c r="BU3308" s="1230"/>
      <c r="BV3308" s="1230"/>
      <c r="BW3308" s="1230"/>
      <c r="BX3308" s="1230"/>
      <c r="BY3308" s="1230"/>
    </row>
    <row r="3309" spans="36:77" s="1227" customFormat="1" ht="12.75">
      <c r="AJ3309" s="1228"/>
      <c r="AK3309" s="1228"/>
      <c r="AL3309" s="1228"/>
      <c r="AM3309" s="1228"/>
      <c r="AN3309" s="1228"/>
      <c r="AO3309" s="1228"/>
      <c r="AP3309" s="1228"/>
      <c r="AQ3309" s="1228"/>
      <c r="AR3309" s="1229"/>
      <c r="AS3309" s="1229"/>
      <c r="AT3309" s="1229"/>
      <c r="AU3309" s="1229"/>
      <c r="AV3309" s="1229"/>
      <c r="AW3309" s="1229"/>
      <c r="AX3309" s="1229"/>
      <c r="AY3309" s="1229"/>
      <c r="AZ3309" s="1229"/>
      <c r="BA3309" s="1229"/>
      <c r="BB3309" s="1229"/>
      <c r="BC3309" s="1229"/>
      <c r="BD3309" s="1229"/>
      <c r="BE3309" s="1230"/>
      <c r="BF3309" s="1230"/>
      <c r="BG3309" s="1230"/>
      <c r="BH3309" s="1230"/>
      <c r="BI3309" s="1230"/>
      <c r="BJ3309" s="1230"/>
      <c r="BK3309" s="1230"/>
      <c r="BL3309" s="1230"/>
      <c r="BM3309" s="1230"/>
      <c r="BN3309" s="1230"/>
      <c r="BO3309" s="1230"/>
      <c r="BP3309" s="1230"/>
      <c r="BQ3309" s="1230"/>
      <c r="BR3309" s="1230"/>
      <c r="BS3309" s="1230"/>
      <c r="BT3309" s="1230"/>
      <c r="BU3309" s="1230"/>
      <c r="BV3309" s="1230"/>
      <c r="BW3309" s="1230"/>
      <c r="BX3309" s="1230"/>
      <c r="BY3309" s="1230"/>
    </row>
    <row r="3310" spans="36:77" s="1227" customFormat="1" ht="12.75">
      <c r="AJ3310" s="1228"/>
      <c r="AK3310" s="1228"/>
      <c r="AL3310" s="1228"/>
      <c r="AM3310" s="1228"/>
      <c r="AN3310" s="1228"/>
      <c r="AO3310" s="1228"/>
      <c r="AP3310" s="1228"/>
      <c r="AQ3310" s="1228"/>
      <c r="AR3310" s="1229"/>
      <c r="AS3310" s="1229"/>
      <c r="AT3310" s="1229"/>
      <c r="AU3310" s="1229"/>
      <c r="AV3310" s="1229"/>
      <c r="AW3310" s="1229"/>
      <c r="AX3310" s="1229"/>
      <c r="AY3310" s="1229"/>
      <c r="AZ3310" s="1229"/>
      <c r="BA3310" s="1229"/>
      <c r="BB3310" s="1229"/>
      <c r="BC3310" s="1229"/>
      <c r="BD3310" s="1229"/>
      <c r="BE3310" s="1230"/>
      <c r="BF3310" s="1230"/>
      <c r="BG3310" s="1230"/>
      <c r="BH3310" s="1230"/>
      <c r="BI3310" s="1230"/>
      <c r="BJ3310" s="1230"/>
      <c r="BK3310" s="1230"/>
      <c r="BL3310" s="1230"/>
      <c r="BM3310" s="1230"/>
      <c r="BN3310" s="1230"/>
      <c r="BO3310" s="1230"/>
      <c r="BP3310" s="1230"/>
      <c r="BQ3310" s="1230"/>
      <c r="BR3310" s="1230"/>
      <c r="BS3310" s="1230"/>
      <c r="BT3310" s="1230"/>
      <c r="BU3310" s="1230"/>
      <c r="BV3310" s="1230"/>
      <c r="BW3310" s="1230"/>
      <c r="BX3310" s="1230"/>
      <c r="BY3310" s="1230"/>
    </row>
    <row r="3311" spans="36:77" s="1227" customFormat="1" ht="12.75">
      <c r="AJ3311" s="1228"/>
      <c r="AK3311" s="1228"/>
      <c r="AL3311" s="1228"/>
      <c r="AM3311" s="1228"/>
      <c r="AN3311" s="1228"/>
      <c r="AO3311" s="1228"/>
      <c r="AP3311" s="1228"/>
      <c r="AQ3311" s="1228"/>
      <c r="AR3311" s="1229"/>
      <c r="AS3311" s="1229"/>
      <c r="AT3311" s="1229"/>
      <c r="AU3311" s="1229"/>
      <c r="AV3311" s="1229"/>
      <c r="AW3311" s="1229"/>
      <c r="AX3311" s="1229"/>
      <c r="AY3311" s="1229"/>
      <c r="AZ3311" s="1229"/>
      <c r="BA3311" s="1229"/>
      <c r="BB3311" s="1229"/>
      <c r="BC3311" s="1229"/>
      <c r="BD3311" s="1229"/>
      <c r="BE3311" s="1230"/>
      <c r="BF3311" s="1230"/>
      <c r="BG3311" s="1230"/>
      <c r="BH3311" s="1230"/>
      <c r="BI3311" s="1230"/>
      <c r="BJ3311" s="1230"/>
      <c r="BK3311" s="1230"/>
      <c r="BL3311" s="1230"/>
      <c r="BM3311" s="1230"/>
      <c r="BN3311" s="1230"/>
      <c r="BO3311" s="1230"/>
      <c r="BP3311" s="1230"/>
      <c r="BQ3311" s="1230"/>
      <c r="BR3311" s="1230"/>
      <c r="BS3311" s="1230"/>
      <c r="BT3311" s="1230"/>
      <c r="BU3311" s="1230"/>
      <c r="BV3311" s="1230"/>
      <c r="BW3311" s="1230"/>
      <c r="BX3311" s="1230"/>
      <c r="BY3311" s="1230"/>
    </row>
    <row r="3312" spans="36:77" s="1227" customFormat="1" ht="12.75">
      <c r="AJ3312" s="1228"/>
      <c r="AK3312" s="1228"/>
      <c r="AL3312" s="1228"/>
      <c r="AM3312" s="1228"/>
      <c r="AN3312" s="1228"/>
      <c r="AO3312" s="1228"/>
      <c r="AP3312" s="1228"/>
      <c r="AQ3312" s="1228"/>
      <c r="AR3312" s="1229"/>
      <c r="AS3312" s="1229"/>
      <c r="AT3312" s="1229"/>
      <c r="AU3312" s="1229"/>
      <c r="AV3312" s="1229"/>
      <c r="AW3312" s="1229"/>
      <c r="AX3312" s="1229"/>
      <c r="AY3312" s="1229"/>
      <c r="AZ3312" s="1229"/>
      <c r="BA3312" s="1229"/>
      <c r="BB3312" s="1229"/>
      <c r="BC3312" s="1229"/>
      <c r="BD3312" s="1229"/>
      <c r="BE3312" s="1230"/>
      <c r="BF3312" s="1230"/>
      <c r="BG3312" s="1230"/>
      <c r="BH3312" s="1230"/>
      <c r="BI3312" s="1230"/>
      <c r="BJ3312" s="1230"/>
      <c r="BK3312" s="1230"/>
      <c r="BL3312" s="1230"/>
      <c r="BM3312" s="1230"/>
      <c r="BN3312" s="1230"/>
      <c r="BO3312" s="1230"/>
      <c r="BP3312" s="1230"/>
      <c r="BQ3312" s="1230"/>
      <c r="BR3312" s="1230"/>
      <c r="BS3312" s="1230"/>
      <c r="BT3312" s="1230"/>
      <c r="BU3312" s="1230"/>
      <c r="BV3312" s="1230"/>
      <c r="BW3312" s="1230"/>
      <c r="BX3312" s="1230"/>
      <c r="BY3312" s="1230"/>
    </row>
    <row r="3313" spans="36:77" s="1227" customFormat="1" ht="12.75">
      <c r="AJ3313" s="1228"/>
      <c r="AK3313" s="1228"/>
      <c r="AL3313" s="1228"/>
      <c r="AM3313" s="1228"/>
      <c r="AN3313" s="1228"/>
      <c r="AO3313" s="1228"/>
      <c r="AP3313" s="1228"/>
      <c r="AQ3313" s="1228"/>
      <c r="AR3313" s="1229"/>
      <c r="AS3313" s="1229"/>
      <c r="AT3313" s="1229"/>
      <c r="AU3313" s="1229"/>
      <c r="AV3313" s="1229"/>
      <c r="AW3313" s="1229"/>
      <c r="AX3313" s="1229"/>
      <c r="AY3313" s="1229"/>
      <c r="AZ3313" s="1229"/>
      <c r="BA3313" s="1229"/>
      <c r="BB3313" s="1229"/>
      <c r="BC3313" s="1229"/>
      <c r="BD3313" s="1229"/>
      <c r="BE3313" s="1230"/>
      <c r="BF3313" s="1230"/>
      <c r="BG3313" s="1230"/>
      <c r="BH3313" s="1230"/>
      <c r="BI3313" s="1230"/>
      <c r="BJ3313" s="1230"/>
      <c r="BK3313" s="1230"/>
      <c r="BL3313" s="1230"/>
      <c r="BM3313" s="1230"/>
      <c r="BN3313" s="1230"/>
      <c r="BO3313" s="1230"/>
      <c r="BP3313" s="1230"/>
      <c r="BQ3313" s="1230"/>
      <c r="BR3313" s="1230"/>
      <c r="BS3313" s="1230"/>
      <c r="BT3313" s="1230"/>
      <c r="BU3313" s="1230"/>
      <c r="BV3313" s="1230"/>
      <c r="BW3313" s="1230"/>
      <c r="BX3313" s="1230"/>
      <c r="BY3313" s="1230"/>
    </row>
    <row r="3314" spans="36:77" s="1227" customFormat="1" ht="12.75">
      <c r="AJ3314" s="1228"/>
      <c r="AK3314" s="1228"/>
      <c r="AL3314" s="1228"/>
      <c r="AM3314" s="1228"/>
      <c r="AN3314" s="1228"/>
      <c r="AO3314" s="1228"/>
      <c r="AP3314" s="1228"/>
      <c r="AQ3314" s="1228"/>
      <c r="AR3314" s="1229"/>
      <c r="AS3314" s="1229"/>
      <c r="AT3314" s="1229"/>
      <c r="AU3314" s="1229"/>
      <c r="AV3314" s="1229"/>
      <c r="AW3314" s="1229"/>
      <c r="AX3314" s="1229"/>
      <c r="AY3314" s="1229"/>
      <c r="AZ3314" s="1229"/>
      <c r="BA3314" s="1229"/>
      <c r="BB3314" s="1229"/>
      <c r="BC3314" s="1229"/>
      <c r="BD3314" s="1229"/>
      <c r="BE3314" s="1230"/>
      <c r="BF3314" s="1230"/>
      <c r="BG3314" s="1230"/>
      <c r="BH3314" s="1230"/>
      <c r="BI3314" s="1230"/>
      <c r="BJ3314" s="1230"/>
      <c r="BK3314" s="1230"/>
      <c r="BL3314" s="1230"/>
      <c r="BM3314" s="1230"/>
      <c r="BN3314" s="1230"/>
      <c r="BO3314" s="1230"/>
      <c r="BP3314" s="1230"/>
      <c r="BQ3314" s="1230"/>
      <c r="BR3314" s="1230"/>
      <c r="BS3314" s="1230"/>
      <c r="BT3314" s="1230"/>
      <c r="BU3314" s="1230"/>
      <c r="BV3314" s="1230"/>
      <c r="BW3314" s="1230"/>
      <c r="BX3314" s="1230"/>
      <c r="BY3314" s="1230"/>
    </row>
    <row r="3315" spans="36:77" s="1227" customFormat="1" ht="12.75">
      <c r="AJ3315" s="1228"/>
      <c r="AK3315" s="1228"/>
      <c r="AL3315" s="1228"/>
      <c r="AM3315" s="1228"/>
      <c r="AN3315" s="1228"/>
      <c r="AO3315" s="1228"/>
      <c r="AP3315" s="1228"/>
      <c r="AQ3315" s="1228"/>
      <c r="AR3315" s="1229"/>
      <c r="AS3315" s="1229"/>
      <c r="AT3315" s="1229"/>
      <c r="AU3315" s="1229"/>
      <c r="AV3315" s="1229"/>
      <c r="AW3315" s="1229"/>
      <c r="AX3315" s="1229"/>
      <c r="AY3315" s="1229"/>
      <c r="AZ3315" s="1229"/>
      <c r="BA3315" s="1229"/>
      <c r="BB3315" s="1229"/>
      <c r="BC3315" s="1229"/>
      <c r="BD3315" s="1229"/>
      <c r="BE3315" s="1230"/>
      <c r="BF3315" s="1230"/>
      <c r="BG3315" s="1230"/>
      <c r="BH3315" s="1230"/>
      <c r="BI3315" s="1230"/>
      <c r="BJ3315" s="1230"/>
      <c r="BK3315" s="1230"/>
      <c r="BL3315" s="1230"/>
      <c r="BM3315" s="1230"/>
      <c r="BN3315" s="1230"/>
      <c r="BO3315" s="1230"/>
      <c r="BP3315" s="1230"/>
      <c r="BQ3315" s="1230"/>
      <c r="BR3315" s="1230"/>
      <c r="BS3315" s="1230"/>
      <c r="BT3315" s="1230"/>
      <c r="BU3315" s="1230"/>
      <c r="BV3315" s="1230"/>
      <c r="BW3315" s="1230"/>
      <c r="BX3315" s="1230"/>
      <c r="BY3315" s="1230"/>
    </row>
    <row r="3316" spans="36:77" s="1227" customFormat="1" ht="12.75">
      <c r="AJ3316" s="1228"/>
      <c r="AK3316" s="1228"/>
      <c r="AL3316" s="1228"/>
      <c r="AM3316" s="1228"/>
      <c r="AN3316" s="1228"/>
      <c r="AO3316" s="1228"/>
      <c r="AP3316" s="1228"/>
      <c r="AQ3316" s="1228"/>
      <c r="AR3316" s="1229"/>
      <c r="AS3316" s="1229"/>
      <c r="AT3316" s="1229"/>
      <c r="AU3316" s="1229"/>
      <c r="AV3316" s="1229"/>
      <c r="AW3316" s="1229"/>
      <c r="AX3316" s="1229"/>
      <c r="AY3316" s="1229"/>
      <c r="AZ3316" s="1229"/>
      <c r="BA3316" s="1229"/>
      <c r="BB3316" s="1229"/>
      <c r="BC3316" s="1229"/>
      <c r="BD3316" s="1229"/>
      <c r="BE3316" s="1230"/>
      <c r="BF3316" s="1230"/>
      <c r="BG3316" s="1230"/>
      <c r="BH3316" s="1230"/>
      <c r="BI3316" s="1230"/>
      <c r="BJ3316" s="1230"/>
      <c r="BK3316" s="1230"/>
      <c r="BL3316" s="1230"/>
      <c r="BM3316" s="1230"/>
      <c r="BN3316" s="1230"/>
      <c r="BO3316" s="1230"/>
      <c r="BP3316" s="1230"/>
      <c r="BQ3316" s="1230"/>
      <c r="BR3316" s="1230"/>
      <c r="BS3316" s="1230"/>
      <c r="BT3316" s="1230"/>
      <c r="BU3316" s="1230"/>
      <c r="BV3316" s="1230"/>
      <c r="BW3316" s="1230"/>
      <c r="BX3316" s="1230"/>
      <c r="BY3316" s="1230"/>
    </row>
    <row r="3317" spans="36:77" s="1227" customFormat="1" ht="12.75">
      <c r="AJ3317" s="1228"/>
      <c r="AK3317" s="1228"/>
      <c r="AL3317" s="1228"/>
      <c r="AM3317" s="1228"/>
      <c r="AN3317" s="1228"/>
      <c r="AO3317" s="1228"/>
      <c r="AP3317" s="1228"/>
      <c r="AQ3317" s="1228"/>
      <c r="AR3317" s="1229"/>
      <c r="AS3317" s="1229"/>
      <c r="AT3317" s="1229"/>
      <c r="AU3317" s="1229"/>
      <c r="AV3317" s="1229"/>
      <c r="AW3317" s="1229"/>
      <c r="AX3317" s="1229"/>
      <c r="AY3317" s="1229"/>
      <c r="AZ3317" s="1229"/>
      <c r="BA3317" s="1229"/>
      <c r="BB3317" s="1229"/>
      <c r="BC3317" s="1229"/>
      <c r="BD3317" s="1229"/>
      <c r="BE3317" s="1230"/>
      <c r="BF3317" s="1230"/>
      <c r="BG3317" s="1230"/>
      <c r="BH3317" s="1230"/>
      <c r="BI3317" s="1230"/>
      <c r="BJ3317" s="1230"/>
      <c r="BK3317" s="1230"/>
      <c r="BL3317" s="1230"/>
      <c r="BM3317" s="1230"/>
      <c r="BN3317" s="1230"/>
      <c r="BO3317" s="1230"/>
      <c r="BP3317" s="1230"/>
      <c r="BQ3317" s="1230"/>
      <c r="BR3317" s="1230"/>
      <c r="BS3317" s="1230"/>
      <c r="BT3317" s="1230"/>
      <c r="BU3317" s="1230"/>
      <c r="BV3317" s="1230"/>
      <c r="BW3317" s="1230"/>
      <c r="BX3317" s="1230"/>
      <c r="BY3317" s="1230"/>
    </row>
    <row r="3318" spans="36:77" s="1227" customFormat="1" ht="12.75">
      <c r="AJ3318" s="1228"/>
      <c r="AK3318" s="1228"/>
      <c r="AL3318" s="1228"/>
      <c r="AM3318" s="1228"/>
      <c r="AN3318" s="1228"/>
      <c r="AO3318" s="1228"/>
      <c r="AP3318" s="1228"/>
      <c r="AQ3318" s="1228"/>
      <c r="AR3318" s="1229"/>
      <c r="AS3318" s="1229"/>
      <c r="AT3318" s="1229"/>
      <c r="AU3318" s="1229"/>
      <c r="AV3318" s="1229"/>
      <c r="AW3318" s="1229"/>
      <c r="AX3318" s="1229"/>
      <c r="AY3318" s="1229"/>
      <c r="AZ3318" s="1229"/>
      <c r="BA3318" s="1229"/>
      <c r="BB3318" s="1229"/>
      <c r="BC3318" s="1229"/>
      <c r="BD3318" s="1229"/>
      <c r="BE3318" s="1230"/>
      <c r="BF3318" s="1230"/>
      <c r="BG3318" s="1230"/>
      <c r="BH3318" s="1230"/>
      <c r="BI3318" s="1230"/>
      <c r="BJ3318" s="1230"/>
      <c r="BK3318" s="1230"/>
      <c r="BL3318" s="1230"/>
      <c r="BM3318" s="1230"/>
      <c r="BN3318" s="1230"/>
      <c r="BO3318" s="1230"/>
      <c r="BP3318" s="1230"/>
      <c r="BQ3318" s="1230"/>
      <c r="BR3318" s="1230"/>
      <c r="BS3318" s="1230"/>
      <c r="BT3318" s="1230"/>
      <c r="BU3318" s="1230"/>
      <c r="BV3318" s="1230"/>
      <c r="BW3318" s="1230"/>
      <c r="BX3318" s="1230"/>
      <c r="BY3318" s="1230"/>
    </row>
    <row r="3319" spans="36:77" s="1227" customFormat="1" ht="12.75">
      <c r="AJ3319" s="1228"/>
      <c r="AK3319" s="1228"/>
      <c r="AL3319" s="1228"/>
      <c r="AM3319" s="1228"/>
      <c r="AN3319" s="1228"/>
      <c r="AO3319" s="1228"/>
      <c r="AP3319" s="1228"/>
      <c r="AQ3319" s="1228"/>
      <c r="AR3319" s="1229"/>
      <c r="AS3319" s="1229"/>
      <c r="AT3319" s="1229"/>
      <c r="AU3319" s="1229"/>
      <c r="AV3319" s="1229"/>
      <c r="AW3319" s="1229"/>
      <c r="AX3319" s="1229"/>
      <c r="AY3319" s="1229"/>
      <c r="AZ3319" s="1229"/>
      <c r="BA3319" s="1229"/>
      <c r="BB3319" s="1229"/>
      <c r="BC3319" s="1229"/>
      <c r="BD3319" s="1229"/>
      <c r="BE3319" s="1230"/>
      <c r="BF3319" s="1230"/>
      <c r="BG3319" s="1230"/>
      <c r="BH3319" s="1230"/>
      <c r="BI3319" s="1230"/>
      <c r="BJ3319" s="1230"/>
      <c r="BK3319" s="1230"/>
      <c r="BL3319" s="1230"/>
      <c r="BM3319" s="1230"/>
      <c r="BN3319" s="1230"/>
      <c r="BO3319" s="1230"/>
      <c r="BP3319" s="1230"/>
      <c r="BQ3319" s="1230"/>
      <c r="BR3319" s="1230"/>
      <c r="BS3319" s="1230"/>
      <c r="BT3319" s="1230"/>
      <c r="BU3319" s="1230"/>
      <c r="BV3319" s="1230"/>
      <c r="BW3319" s="1230"/>
      <c r="BX3319" s="1230"/>
      <c r="BY3319" s="1230"/>
    </row>
    <row r="3320" spans="36:77" s="1227" customFormat="1" ht="12.75">
      <c r="AJ3320" s="1228"/>
      <c r="AK3320" s="1228"/>
      <c r="AL3320" s="1228"/>
      <c r="AM3320" s="1228"/>
      <c r="AN3320" s="1228"/>
      <c r="AO3320" s="1228"/>
      <c r="AP3320" s="1228"/>
      <c r="AQ3320" s="1228"/>
      <c r="AR3320" s="1229"/>
      <c r="AS3320" s="1229"/>
      <c r="AT3320" s="1229"/>
      <c r="AU3320" s="1229"/>
      <c r="AV3320" s="1229"/>
      <c r="AW3320" s="1229"/>
      <c r="AX3320" s="1229"/>
      <c r="AY3320" s="1229"/>
      <c r="AZ3320" s="1229"/>
      <c r="BA3320" s="1229"/>
      <c r="BB3320" s="1229"/>
      <c r="BC3320" s="1229"/>
      <c r="BD3320" s="1229"/>
      <c r="BE3320" s="1230"/>
      <c r="BF3320" s="1230"/>
      <c r="BG3320" s="1230"/>
      <c r="BH3320" s="1230"/>
      <c r="BI3320" s="1230"/>
      <c r="BJ3320" s="1230"/>
      <c r="BK3320" s="1230"/>
      <c r="BL3320" s="1230"/>
      <c r="BM3320" s="1230"/>
      <c r="BN3320" s="1230"/>
      <c r="BO3320" s="1230"/>
      <c r="BP3320" s="1230"/>
      <c r="BQ3320" s="1230"/>
      <c r="BR3320" s="1230"/>
      <c r="BS3320" s="1230"/>
      <c r="BT3320" s="1230"/>
      <c r="BU3320" s="1230"/>
      <c r="BV3320" s="1230"/>
      <c r="BW3320" s="1230"/>
      <c r="BX3320" s="1230"/>
      <c r="BY3320" s="1230"/>
    </row>
    <row r="3321" spans="36:77" s="1227" customFormat="1" ht="12.75">
      <c r="AJ3321" s="1228"/>
      <c r="AK3321" s="1228"/>
      <c r="AL3321" s="1228"/>
      <c r="AM3321" s="1228"/>
      <c r="AN3321" s="1228"/>
      <c r="AO3321" s="1228"/>
      <c r="AP3321" s="1228"/>
      <c r="AQ3321" s="1228"/>
      <c r="AR3321" s="1229"/>
      <c r="AS3321" s="1229"/>
      <c r="AT3321" s="1229"/>
      <c r="AU3321" s="1229"/>
      <c r="AV3321" s="1229"/>
      <c r="AW3321" s="1229"/>
      <c r="AX3321" s="1229"/>
      <c r="AY3321" s="1229"/>
      <c r="AZ3321" s="1229"/>
      <c r="BA3321" s="1229"/>
      <c r="BB3321" s="1229"/>
      <c r="BC3321" s="1229"/>
      <c r="BD3321" s="1229"/>
      <c r="BE3321" s="1230"/>
      <c r="BF3321" s="1230"/>
      <c r="BG3321" s="1230"/>
      <c r="BH3321" s="1230"/>
      <c r="BI3321" s="1230"/>
      <c r="BJ3321" s="1230"/>
      <c r="BK3321" s="1230"/>
      <c r="BL3321" s="1230"/>
      <c r="BM3321" s="1230"/>
      <c r="BN3321" s="1230"/>
      <c r="BO3321" s="1230"/>
      <c r="BP3321" s="1230"/>
      <c r="BQ3321" s="1230"/>
      <c r="BR3321" s="1230"/>
      <c r="BS3321" s="1230"/>
      <c r="BT3321" s="1230"/>
      <c r="BU3321" s="1230"/>
      <c r="BV3321" s="1230"/>
      <c r="BW3321" s="1230"/>
      <c r="BX3321" s="1230"/>
      <c r="BY3321" s="1230"/>
    </row>
    <row r="3322" spans="36:77" s="1227" customFormat="1" ht="12.75">
      <c r="AJ3322" s="1228"/>
      <c r="AK3322" s="1228"/>
      <c r="AL3322" s="1228"/>
      <c r="AM3322" s="1228"/>
      <c r="AN3322" s="1228"/>
      <c r="AO3322" s="1228"/>
      <c r="AP3322" s="1228"/>
      <c r="AQ3322" s="1228"/>
      <c r="AR3322" s="1229"/>
      <c r="AS3322" s="1229"/>
      <c r="AT3322" s="1229"/>
      <c r="AU3322" s="1229"/>
      <c r="AV3322" s="1229"/>
      <c r="AW3322" s="1229"/>
      <c r="AX3322" s="1229"/>
      <c r="AY3322" s="1229"/>
      <c r="AZ3322" s="1229"/>
      <c r="BA3322" s="1229"/>
      <c r="BB3322" s="1229"/>
      <c r="BC3322" s="1229"/>
      <c r="BD3322" s="1229"/>
      <c r="BE3322" s="1230"/>
      <c r="BF3322" s="1230"/>
      <c r="BG3322" s="1230"/>
      <c r="BH3322" s="1230"/>
      <c r="BI3322" s="1230"/>
      <c r="BJ3322" s="1230"/>
      <c r="BK3322" s="1230"/>
      <c r="BL3322" s="1230"/>
      <c r="BM3322" s="1230"/>
      <c r="BN3322" s="1230"/>
      <c r="BO3322" s="1230"/>
      <c r="BP3322" s="1230"/>
      <c r="BQ3322" s="1230"/>
      <c r="BR3322" s="1230"/>
      <c r="BS3322" s="1230"/>
      <c r="BT3322" s="1230"/>
      <c r="BU3322" s="1230"/>
      <c r="BV3322" s="1230"/>
      <c r="BW3322" s="1230"/>
      <c r="BX3322" s="1230"/>
      <c r="BY3322" s="1230"/>
    </row>
    <row r="3323" spans="36:77" s="1227" customFormat="1" ht="12.75">
      <c r="AJ3323" s="1228"/>
      <c r="AK3323" s="1228"/>
      <c r="AL3323" s="1228"/>
      <c r="AM3323" s="1228"/>
      <c r="AN3323" s="1228"/>
      <c r="AO3323" s="1228"/>
      <c r="AP3323" s="1228"/>
      <c r="AQ3323" s="1228"/>
      <c r="AR3323" s="1229"/>
      <c r="AS3323" s="1229"/>
      <c r="AT3323" s="1229"/>
      <c r="AU3323" s="1229"/>
      <c r="AV3323" s="1229"/>
      <c r="AW3323" s="1229"/>
      <c r="AX3323" s="1229"/>
      <c r="AY3323" s="1229"/>
      <c r="AZ3323" s="1229"/>
      <c r="BA3323" s="1229"/>
      <c r="BB3323" s="1229"/>
      <c r="BC3323" s="1229"/>
      <c r="BD3323" s="1229"/>
      <c r="BE3323" s="1230"/>
      <c r="BF3323" s="1230"/>
      <c r="BG3323" s="1230"/>
      <c r="BH3323" s="1230"/>
      <c r="BI3323" s="1230"/>
      <c r="BJ3323" s="1230"/>
      <c r="BK3323" s="1230"/>
      <c r="BL3323" s="1230"/>
      <c r="BM3323" s="1230"/>
      <c r="BN3323" s="1230"/>
      <c r="BO3323" s="1230"/>
      <c r="BP3323" s="1230"/>
      <c r="BQ3323" s="1230"/>
      <c r="BR3323" s="1230"/>
      <c r="BS3323" s="1230"/>
      <c r="BT3323" s="1230"/>
      <c r="BU3323" s="1230"/>
      <c r="BV3323" s="1230"/>
      <c r="BW3323" s="1230"/>
      <c r="BX3323" s="1230"/>
      <c r="BY3323" s="1230"/>
    </row>
    <row r="3324" spans="36:77" s="1227" customFormat="1" ht="12.75">
      <c r="AJ3324" s="1228"/>
      <c r="AK3324" s="1228"/>
      <c r="AL3324" s="1228"/>
      <c r="AM3324" s="1228"/>
      <c r="AN3324" s="1228"/>
      <c r="AO3324" s="1228"/>
      <c r="AP3324" s="1228"/>
      <c r="AQ3324" s="1228"/>
      <c r="AR3324" s="1229"/>
      <c r="AS3324" s="1229"/>
      <c r="AT3324" s="1229"/>
      <c r="AU3324" s="1229"/>
      <c r="AV3324" s="1229"/>
      <c r="AW3324" s="1229"/>
      <c r="AX3324" s="1229"/>
      <c r="AY3324" s="1229"/>
      <c r="AZ3324" s="1229"/>
      <c r="BA3324" s="1229"/>
      <c r="BB3324" s="1229"/>
      <c r="BC3324" s="1229"/>
      <c r="BD3324" s="1229"/>
      <c r="BE3324" s="1230"/>
      <c r="BF3324" s="1230"/>
      <c r="BG3324" s="1230"/>
      <c r="BH3324" s="1230"/>
      <c r="BI3324" s="1230"/>
      <c r="BJ3324" s="1230"/>
      <c r="BK3324" s="1230"/>
      <c r="BL3324" s="1230"/>
      <c r="BM3324" s="1230"/>
      <c r="BN3324" s="1230"/>
      <c r="BO3324" s="1230"/>
      <c r="BP3324" s="1230"/>
      <c r="BQ3324" s="1230"/>
      <c r="BR3324" s="1230"/>
      <c r="BS3324" s="1230"/>
      <c r="BT3324" s="1230"/>
      <c r="BU3324" s="1230"/>
      <c r="BV3324" s="1230"/>
      <c r="BW3324" s="1230"/>
      <c r="BX3324" s="1230"/>
      <c r="BY3324" s="1230"/>
    </row>
    <row r="3325" spans="36:77" s="1227" customFormat="1" ht="12.75">
      <c r="AJ3325" s="1228"/>
      <c r="AK3325" s="1228"/>
      <c r="AL3325" s="1228"/>
      <c r="AM3325" s="1228"/>
      <c r="AN3325" s="1228"/>
      <c r="AO3325" s="1228"/>
      <c r="AP3325" s="1228"/>
      <c r="AQ3325" s="1228"/>
      <c r="AR3325" s="1229"/>
      <c r="AS3325" s="1229"/>
      <c r="AT3325" s="1229"/>
      <c r="AU3325" s="1229"/>
      <c r="AV3325" s="1229"/>
      <c r="AW3325" s="1229"/>
      <c r="AX3325" s="1229"/>
      <c r="AY3325" s="1229"/>
      <c r="AZ3325" s="1229"/>
      <c r="BA3325" s="1229"/>
      <c r="BB3325" s="1229"/>
      <c r="BC3325" s="1229"/>
      <c r="BD3325" s="1229"/>
      <c r="BE3325" s="1230"/>
      <c r="BF3325" s="1230"/>
      <c r="BG3325" s="1230"/>
      <c r="BH3325" s="1230"/>
      <c r="BI3325" s="1230"/>
      <c r="BJ3325" s="1230"/>
      <c r="BK3325" s="1230"/>
      <c r="BL3325" s="1230"/>
      <c r="BM3325" s="1230"/>
      <c r="BN3325" s="1230"/>
      <c r="BO3325" s="1230"/>
      <c r="BP3325" s="1230"/>
      <c r="BQ3325" s="1230"/>
      <c r="BR3325" s="1230"/>
      <c r="BS3325" s="1230"/>
      <c r="BT3325" s="1230"/>
      <c r="BU3325" s="1230"/>
      <c r="BV3325" s="1230"/>
      <c r="BW3325" s="1230"/>
      <c r="BX3325" s="1230"/>
      <c r="BY3325" s="1230"/>
    </row>
    <row r="3326" spans="36:77" s="1227" customFormat="1" ht="12.75">
      <c r="AJ3326" s="1228"/>
      <c r="AK3326" s="1228"/>
      <c r="AL3326" s="1228"/>
      <c r="AM3326" s="1228"/>
      <c r="AN3326" s="1228"/>
      <c r="AO3326" s="1228"/>
      <c r="AP3326" s="1228"/>
      <c r="AQ3326" s="1228"/>
      <c r="AR3326" s="1229"/>
      <c r="AS3326" s="1229"/>
      <c r="AT3326" s="1229"/>
      <c r="AU3326" s="1229"/>
      <c r="AV3326" s="1229"/>
      <c r="AW3326" s="1229"/>
      <c r="AX3326" s="1229"/>
      <c r="AY3326" s="1229"/>
      <c r="AZ3326" s="1229"/>
      <c r="BA3326" s="1229"/>
      <c r="BB3326" s="1229"/>
      <c r="BC3326" s="1229"/>
      <c r="BD3326" s="1229"/>
      <c r="BE3326" s="1230"/>
      <c r="BF3326" s="1230"/>
      <c r="BG3326" s="1230"/>
      <c r="BH3326" s="1230"/>
      <c r="BI3326" s="1230"/>
      <c r="BJ3326" s="1230"/>
      <c r="BK3326" s="1230"/>
      <c r="BL3326" s="1230"/>
      <c r="BM3326" s="1230"/>
      <c r="BN3326" s="1230"/>
      <c r="BO3326" s="1230"/>
      <c r="BP3326" s="1230"/>
      <c r="BQ3326" s="1230"/>
      <c r="BR3326" s="1230"/>
      <c r="BS3326" s="1230"/>
      <c r="BT3326" s="1230"/>
      <c r="BU3326" s="1230"/>
      <c r="BV3326" s="1230"/>
      <c r="BW3326" s="1230"/>
      <c r="BX3326" s="1230"/>
      <c r="BY3326" s="1230"/>
    </row>
    <row r="3327" spans="36:77" s="1227" customFormat="1" ht="12.75">
      <c r="AJ3327" s="1228"/>
      <c r="AK3327" s="1228"/>
      <c r="AL3327" s="1228"/>
      <c r="AM3327" s="1228"/>
      <c r="AN3327" s="1228"/>
      <c r="AO3327" s="1228"/>
      <c r="AP3327" s="1228"/>
      <c r="AQ3327" s="1228"/>
      <c r="AR3327" s="1229"/>
      <c r="AS3327" s="1229"/>
      <c r="AT3327" s="1229"/>
      <c r="AU3327" s="1229"/>
      <c r="AV3327" s="1229"/>
      <c r="AW3327" s="1229"/>
      <c r="AX3327" s="1229"/>
      <c r="AY3327" s="1229"/>
      <c r="AZ3327" s="1229"/>
      <c r="BA3327" s="1229"/>
      <c r="BB3327" s="1229"/>
      <c r="BC3327" s="1229"/>
      <c r="BD3327" s="1229"/>
      <c r="BE3327" s="1230"/>
      <c r="BF3327" s="1230"/>
      <c r="BG3327" s="1230"/>
      <c r="BH3327" s="1230"/>
      <c r="BI3327" s="1230"/>
      <c r="BJ3327" s="1230"/>
      <c r="BK3327" s="1230"/>
      <c r="BL3327" s="1230"/>
      <c r="BM3327" s="1230"/>
      <c r="BN3327" s="1230"/>
      <c r="BO3327" s="1230"/>
      <c r="BP3327" s="1230"/>
      <c r="BQ3327" s="1230"/>
      <c r="BR3327" s="1230"/>
      <c r="BS3327" s="1230"/>
      <c r="BT3327" s="1230"/>
      <c r="BU3327" s="1230"/>
      <c r="BV3327" s="1230"/>
      <c r="BW3327" s="1230"/>
      <c r="BX3327" s="1230"/>
      <c r="BY3327" s="1230"/>
    </row>
    <row r="3328" spans="36:77" s="1227" customFormat="1" ht="12.75">
      <c r="AJ3328" s="1228"/>
      <c r="AK3328" s="1228"/>
      <c r="AL3328" s="1228"/>
      <c r="AM3328" s="1228"/>
      <c r="AN3328" s="1228"/>
      <c r="AO3328" s="1228"/>
      <c r="AP3328" s="1228"/>
      <c r="AQ3328" s="1228"/>
      <c r="AR3328" s="1229"/>
      <c r="AS3328" s="1229"/>
      <c r="AT3328" s="1229"/>
      <c r="AU3328" s="1229"/>
      <c r="AV3328" s="1229"/>
      <c r="AW3328" s="1229"/>
      <c r="AX3328" s="1229"/>
      <c r="AY3328" s="1229"/>
      <c r="AZ3328" s="1229"/>
      <c r="BA3328" s="1229"/>
      <c r="BB3328" s="1229"/>
      <c r="BC3328" s="1229"/>
      <c r="BD3328" s="1229"/>
      <c r="BE3328" s="1230"/>
      <c r="BF3328" s="1230"/>
      <c r="BG3328" s="1230"/>
      <c r="BH3328" s="1230"/>
      <c r="BI3328" s="1230"/>
      <c r="BJ3328" s="1230"/>
      <c r="BK3328" s="1230"/>
      <c r="BL3328" s="1230"/>
      <c r="BM3328" s="1230"/>
      <c r="BN3328" s="1230"/>
      <c r="BO3328" s="1230"/>
      <c r="BP3328" s="1230"/>
      <c r="BQ3328" s="1230"/>
      <c r="BR3328" s="1230"/>
      <c r="BS3328" s="1230"/>
      <c r="BT3328" s="1230"/>
      <c r="BU3328" s="1230"/>
      <c r="BV3328" s="1230"/>
      <c r="BW3328" s="1230"/>
      <c r="BX3328" s="1230"/>
      <c r="BY3328" s="1230"/>
    </row>
    <row r="3329" spans="36:77" s="1227" customFormat="1" ht="12.75">
      <c r="AJ3329" s="1228"/>
      <c r="AK3329" s="1228"/>
      <c r="AL3329" s="1228"/>
      <c r="AM3329" s="1228"/>
      <c r="AN3329" s="1228"/>
      <c r="AO3329" s="1228"/>
      <c r="AP3329" s="1228"/>
      <c r="AQ3329" s="1228"/>
      <c r="AR3329" s="1229"/>
      <c r="AS3329" s="1229"/>
      <c r="AT3329" s="1229"/>
      <c r="AU3329" s="1229"/>
      <c r="AV3329" s="1229"/>
      <c r="AW3329" s="1229"/>
      <c r="AX3329" s="1229"/>
      <c r="AY3329" s="1229"/>
      <c r="AZ3329" s="1229"/>
      <c r="BA3329" s="1229"/>
      <c r="BB3329" s="1229"/>
      <c r="BC3329" s="1229"/>
      <c r="BD3329" s="1229"/>
      <c r="BE3329" s="1230"/>
      <c r="BF3329" s="1230"/>
      <c r="BG3329" s="1230"/>
      <c r="BH3329" s="1230"/>
      <c r="BI3329" s="1230"/>
      <c r="BJ3329" s="1230"/>
      <c r="BK3329" s="1230"/>
      <c r="BL3329" s="1230"/>
      <c r="BM3329" s="1230"/>
      <c r="BN3329" s="1230"/>
      <c r="BO3329" s="1230"/>
      <c r="BP3329" s="1230"/>
      <c r="BQ3329" s="1230"/>
      <c r="BR3329" s="1230"/>
      <c r="BS3329" s="1230"/>
      <c r="BT3329" s="1230"/>
      <c r="BU3329" s="1230"/>
      <c r="BV3329" s="1230"/>
      <c r="BW3329" s="1230"/>
      <c r="BX3329" s="1230"/>
      <c r="BY3329" s="1230"/>
    </row>
    <row r="3330" spans="36:77" s="1227" customFormat="1" ht="12.75">
      <c r="AJ3330" s="1228"/>
      <c r="AK3330" s="1228"/>
      <c r="AL3330" s="1228"/>
      <c r="AM3330" s="1228"/>
      <c r="AN3330" s="1228"/>
      <c r="AO3330" s="1228"/>
      <c r="AP3330" s="1228"/>
      <c r="AQ3330" s="1228"/>
      <c r="AR3330" s="1229"/>
      <c r="AS3330" s="1229"/>
      <c r="AT3330" s="1229"/>
      <c r="AU3330" s="1229"/>
      <c r="AV3330" s="1229"/>
      <c r="AW3330" s="1229"/>
      <c r="AX3330" s="1229"/>
      <c r="AY3330" s="1229"/>
      <c r="AZ3330" s="1229"/>
      <c r="BA3330" s="1229"/>
      <c r="BB3330" s="1229"/>
      <c r="BC3330" s="1229"/>
      <c r="BD3330" s="1229"/>
      <c r="BE3330" s="1230"/>
      <c r="BF3330" s="1230"/>
      <c r="BG3330" s="1230"/>
      <c r="BH3330" s="1230"/>
      <c r="BI3330" s="1230"/>
      <c r="BJ3330" s="1230"/>
      <c r="BK3330" s="1230"/>
      <c r="BL3330" s="1230"/>
      <c r="BM3330" s="1230"/>
      <c r="BN3330" s="1230"/>
      <c r="BO3330" s="1230"/>
      <c r="BP3330" s="1230"/>
      <c r="BQ3330" s="1230"/>
      <c r="BR3330" s="1230"/>
      <c r="BS3330" s="1230"/>
      <c r="BT3330" s="1230"/>
      <c r="BU3330" s="1230"/>
      <c r="BV3330" s="1230"/>
      <c r="BW3330" s="1230"/>
      <c r="BX3330" s="1230"/>
      <c r="BY3330" s="1230"/>
    </row>
    <row r="3331" spans="36:77" s="1227" customFormat="1" ht="12.75">
      <c r="AJ3331" s="1228"/>
      <c r="AK3331" s="1228"/>
      <c r="AL3331" s="1228"/>
      <c r="AM3331" s="1228"/>
      <c r="AN3331" s="1228"/>
      <c r="AO3331" s="1228"/>
      <c r="AP3331" s="1228"/>
      <c r="AQ3331" s="1228"/>
      <c r="AR3331" s="1229"/>
      <c r="AS3331" s="1229"/>
      <c r="AT3331" s="1229"/>
      <c r="AU3331" s="1229"/>
      <c r="AV3331" s="1229"/>
      <c r="AW3331" s="1229"/>
      <c r="AX3331" s="1229"/>
      <c r="AY3331" s="1229"/>
      <c r="AZ3331" s="1229"/>
      <c r="BA3331" s="1229"/>
      <c r="BB3331" s="1229"/>
      <c r="BC3331" s="1229"/>
      <c r="BD3331" s="1229"/>
      <c r="BE3331" s="1230"/>
      <c r="BF3331" s="1230"/>
      <c r="BG3331" s="1230"/>
      <c r="BH3331" s="1230"/>
      <c r="BI3331" s="1230"/>
      <c r="BJ3331" s="1230"/>
      <c r="BK3331" s="1230"/>
      <c r="BL3331" s="1230"/>
      <c r="BM3331" s="1230"/>
      <c r="BN3331" s="1230"/>
      <c r="BO3331" s="1230"/>
      <c r="BP3331" s="1230"/>
      <c r="BQ3331" s="1230"/>
      <c r="BR3331" s="1230"/>
      <c r="BS3331" s="1230"/>
      <c r="BT3331" s="1230"/>
      <c r="BU3331" s="1230"/>
      <c r="BV3331" s="1230"/>
      <c r="BW3331" s="1230"/>
      <c r="BX3331" s="1230"/>
      <c r="BY3331" s="1230"/>
    </row>
    <row r="3332" spans="36:77" s="1227" customFormat="1" ht="12.75">
      <c r="AJ3332" s="1228"/>
      <c r="AK3332" s="1228"/>
      <c r="AL3332" s="1228"/>
      <c r="AM3332" s="1228"/>
      <c r="AN3332" s="1228"/>
      <c r="AO3332" s="1228"/>
      <c r="AP3332" s="1228"/>
      <c r="AQ3332" s="1228"/>
      <c r="AR3332" s="1229"/>
      <c r="AS3332" s="1229"/>
      <c r="AT3332" s="1229"/>
      <c r="AU3332" s="1229"/>
      <c r="AV3332" s="1229"/>
      <c r="AW3332" s="1229"/>
      <c r="AX3332" s="1229"/>
      <c r="AY3332" s="1229"/>
      <c r="AZ3332" s="1229"/>
      <c r="BA3332" s="1229"/>
      <c r="BB3332" s="1229"/>
      <c r="BC3332" s="1229"/>
      <c r="BD3332" s="1229"/>
      <c r="BE3332" s="1230"/>
      <c r="BF3332" s="1230"/>
      <c r="BG3332" s="1230"/>
      <c r="BH3332" s="1230"/>
      <c r="BI3332" s="1230"/>
      <c r="BJ3332" s="1230"/>
      <c r="BK3332" s="1230"/>
      <c r="BL3332" s="1230"/>
      <c r="BM3332" s="1230"/>
      <c r="BN3332" s="1230"/>
      <c r="BO3332" s="1230"/>
      <c r="BP3332" s="1230"/>
      <c r="BQ3332" s="1230"/>
      <c r="BR3332" s="1230"/>
      <c r="BS3332" s="1230"/>
      <c r="BT3332" s="1230"/>
      <c r="BU3332" s="1230"/>
      <c r="BV3332" s="1230"/>
      <c r="BW3332" s="1230"/>
      <c r="BX3332" s="1230"/>
      <c r="BY3332" s="1230"/>
    </row>
    <row r="3333" spans="36:77" s="1227" customFormat="1" ht="12.75">
      <c r="AJ3333" s="1228"/>
      <c r="AK3333" s="1228"/>
      <c r="AL3333" s="1228"/>
      <c r="AM3333" s="1228"/>
      <c r="AN3333" s="1228"/>
      <c r="AO3333" s="1228"/>
      <c r="AP3333" s="1228"/>
      <c r="AQ3333" s="1228"/>
      <c r="AR3333" s="1229"/>
      <c r="AS3333" s="1229"/>
      <c r="AT3333" s="1229"/>
      <c r="AU3333" s="1229"/>
      <c r="AV3333" s="1229"/>
      <c r="AW3333" s="1229"/>
      <c r="AX3333" s="1229"/>
      <c r="AY3333" s="1229"/>
      <c r="AZ3333" s="1229"/>
      <c r="BA3333" s="1229"/>
      <c r="BB3333" s="1229"/>
      <c r="BC3333" s="1229"/>
      <c r="BD3333" s="1229"/>
      <c r="BE3333" s="1230"/>
      <c r="BF3333" s="1230"/>
      <c r="BG3333" s="1230"/>
      <c r="BH3333" s="1230"/>
      <c r="BI3333" s="1230"/>
      <c r="BJ3333" s="1230"/>
      <c r="BK3333" s="1230"/>
      <c r="BL3333" s="1230"/>
      <c r="BM3333" s="1230"/>
      <c r="BN3333" s="1230"/>
      <c r="BO3333" s="1230"/>
      <c r="BP3333" s="1230"/>
      <c r="BQ3333" s="1230"/>
      <c r="BR3333" s="1230"/>
      <c r="BS3333" s="1230"/>
      <c r="BT3333" s="1230"/>
      <c r="BU3333" s="1230"/>
      <c r="BV3333" s="1230"/>
      <c r="BW3333" s="1230"/>
      <c r="BX3333" s="1230"/>
      <c r="BY3333" s="1230"/>
    </row>
    <row r="3334" spans="36:77" s="1227" customFormat="1" ht="12.75">
      <c r="AJ3334" s="1228"/>
      <c r="AK3334" s="1228"/>
      <c r="AL3334" s="1228"/>
      <c r="AM3334" s="1228"/>
      <c r="AN3334" s="1228"/>
      <c r="AO3334" s="1228"/>
      <c r="AP3334" s="1228"/>
      <c r="AQ3334" s="1228"/>
      <c r="AR3334" s="1229"/>
      <c r="AS3334" s="1229"/>
      <c r="AT3334" s="1229"/>
      <c r="AU3334" s="1229"/>
      <c r="AV3334" s="1229"/>
      <c r="AW3334" s="1229"/>
      <c r="AX3334" s="1229"/>
      <c r="AY3334" s="1229"/>
      <c r="AZ3334" s="1229"/>
      <c r="BA3334" s="1229"/>
      <c r="BB3334" s="1229"/>
      <c r="BC3334" s="1229"/>
      <c r="BD3334" s="1229"/>
      <c r="BE3334" s="1230"/>
      <c r="BF3334" s="1230"/>
      <c r="BG3334" s="1230"/>
      <c r="BH3334" s="1230"/>
      <c r="BI3334" s="1230"/>
      <c r="BJ3334" s="1230"/>
      <c r="BK3334" s="1230"/>
      <c r="BL3334" s="1230"/>
      <c r="BM3334" s="1230"/>
      <c r="BN3334" s="1230"/>
      <c r="BO3334" s="1230"/>
      <c r="BP3334" s="1230"/>
      <c r="BQ3334" s="1230"/>
      <c r="BR3334" s="1230"/>
      <c r="BS3334" s="1230"/>
      <c r="BT3334" s="1230"/>
      <c r="BU3334" s="1230"/>
      <c r="BV3334" s="1230"/>
      <c r="BW3334" s="1230"/>
      <c r="BX3334" s="1230"/>
      <c r="BY3334" s="1230"/>
    </row>
    <row r="3335" spans="36:77" s="1227" customFormat="1" ht="12.75">
      <c r="AJ3335" s="1228"/>
      <c r="AK3335" s="1228"/>
      <c r="AL3335" s="1228"/>
      <c r="AM3335" s="1228"/>
      <c r="AN3335" s="1228"/>
      <c r="AO3335" s="1228"/>
      <c r="AP3335" s="1228"/>
      <c r="AQ3335" s="1228"/>
      <c r="AR3335" s="1229"/>
      <c r="AS3335" s="1229"/>
      <c r="AT3335" s="1229"/>
      <c r="AU3335" s="1229"/>
      <c r="AV3335" s="1229"/>
      <c r="AW3335" s="1229"/>
      <c r="AX3335" s="1229"/>
      <c r="AY3335" s="1229"/>
      <c r="AZ3335" s="1229"/>
      <c r="BA3335" s="1229"/>
      <c r="BB3335" s="1229"/>
      <c r="BC3335" s="1229"/>
      <c r="BD3335" s="1229"/>
      <c r="BE3335" s="1230"/>
      <c r="BF3335" s="1230"/>
      <c r="BG3335" s="1230"/>
      <c r="BH3335" s="1230"/>
      <c r="BI3335" s="1230"/>
      <c r="BJ3335" s="1230"/>
      <c r="BK3335" s="1230"/>
      <c r="BL3335" s="1230"/>
      <c r="BM3335" s="1230"/>
      <c r="BN3335" s="1230"/>
      <c r="BO3335" s="1230"/>
      <c r="BP3335" s="1230"/>
      <c r="BQ3335" s="1230"/>
      <c r="BR3335" s="1230"/>
      <c r="BS3335" s="1230"/>
      <c r="BT3335" s="1230"/>
      <c r="BU3335" s="1230"/>
      <c r="BV3335" s="1230"/>
      <c r="BW3335" s="1230"/>
      <c r="BX3335" s="1230"/>
      <c r="BY3335" s="1230"/>
    </row>
    <row r="3336" spans="36:77" s="1227" customFormat="1" ht="12.75">
      <c r="AJ3336" s="1228"/>
      <c r="AK3336" s="1228"/>
      <c r="AL3336" s="1228"/>
      <c r="AM3336" s="1228"/>
      <c r="AN3336" s="1228"/>
      <c r="AO3336" s="1228"/>
      <c r="AP3336" s="1228"/>
      <c r="AQ3336" s="1228"/>
      <c r="AR3336" s="1229"/>
      <c r="AS3336" s="1229"/>
      <c r="AT3336" s="1229"/>
      <c r="AU3336" s="1229"/>
      <c r="AV3336" s="1229"/>
      <c r="AW3336" s="1229"/>
      <c r="AX3336" s="1229"/>
      <c r="AY3336" s="1229"/>
      <c r="AZ3336" s="1229"/>
      <c r="BA3336" s="1229"/>
      <c r="BB3336" s="1229"/>
      <c r="BC3336" s="1229"/>
      <c r="BD3336" s="1229"/>
      <c r="BE3336" s="1230"/>
      <c r="BF3336" s="1230"/>
      <c r="BG3336" s="1230"/>
      <c r="BH3336" s="1230"/>
      <c r="BI3336" s="1230"/>
      <c r="BJ3336" s="1230"/>
      <c r="BK3336" s="1230"/>
      <c r="BL3336" s="1230"/>
      <c r="BM3336" s="1230"/>
      <c r="BN3336" s="1230"/>
      <c r="BO3336" s="1230"/>
      <c r="BP3336" s="1230"/>
      <c r="BQ3336" s="1230"/>
      <c r="BR3336" s="1230"/>
      <c r="BS3336" s="1230"/>
      <c r="BT3336" s="1230"/>
      <c r="BU3336" s="1230"/>
      <c r="BV3336" s="1230"/>
      <c r="BW3336" s="1230"/>
      <c r="BX3336" s="1230"/>
      <c r="BY3336" s="1230"/>
    </row>
    <row r="3337" spans="36:77" s="1227" customFormat="1" ht="12.75">
      <c r="AJ3337" s="1228"/>
      <c r="AK3337" s="1228"/>
      <c r="AL3337" s="1228"/>
      <c r="AM3337" s="1228"/>
      <c r="AN3337" s="1228"/>
      <c r="AO3337" s="1228"/>
      <c r="AP3337" s="1228"/>
      <c r="AQ3337" s="1228"/>
      <c r="AR3337" s="1229"/>
      <c r="AS3337" s="1229"/>
      <c r="AT3337" s="1229"/>
      <c r="AU3337" s="1229"/>
      <c r="AV3337" s="1229"/>
      <c r="AW3337" s="1229"/>
      <c r="AX3337" s="1229"/>
      <c r="AY3337" s="1229"/>
      <c r="AZ3337" s="1229"/>
      <c r="BA3337" s="1229"/>
      <c r="BB3337" s="1229"/>
      <c r="BC3337" s="1229"/>
      <c r="BD3337" s="1229"/>
      <c r="BE3337" s="1230"/>
      <c r="BF3337" s="1230"/>
      <c r="BG3337" s="1230"/>
      <c r="BH3337" s="1230"/>
      <c r="BI3337" s="1230"/>
      <c r="BJ3337" s="1230"/>
      <c r="BK3337" s="1230"/>
      <c r="BL3337" s="1230"/>
      <c r="BM3337" s="1230"/>
      <c r="BN3337" s="1230"/>
      <c r="BO3337" s="1230"/>
      <c r="BP3337" s="1230"/>
      <c r="BQ3337" s="1230"/>
      <c r="BR3337" s="1230"/>
      <c r="BS3337" s="1230"/>
      <c r="BT3337" s="1230"/>
      <c r="BU3337" s="1230"/>
      <c r="BV3337" s="1230"/>
      <c r="BW3337" s="1230"/>
      <c r="BX3337" s="1230"/>
      <c r="BY3337" s="1230"/>
    </row>
    <row r="3338" spans="36:77" s="1227" customFormat="1" ht="12.75">
      <c r="AJ3338" s="1228"/>
      <c r="AK3338" s="1228"/>
      <c r="AL3338" s="1228"/>
      <c r="AM3338" s="1228"/>
      <c r="AN3338" s="1228"/>
      <c r="AO3338" s="1228"/>
      <c r="AP3338" s="1228"/>
      <c r="AQ3338" s="1228"/>
      <c r="AR3338" s="1229"/>
      <c r="AS3338" s="1229"/>
      <c r="AT3338" s="1229"/>
      <c r="AU3338" s="1229"/>
      <c r="AV3338" s="1229"/>
      <c r="AW3338" s="1229"/>
      <c r="AX3338" s="1229"/>
      <c r="AY3338" s="1229"/>
      <c r="AZ3338" s="1229"/>
      <c r="BA3338" s="1229"/>
      <c r="BB3338" s="1229"/>
      <c r="BC3338" s="1229"/>
      <c r="BD3338" s="1229"/>
      <c r="BE3338" s="1230"/>
      <c r="BF3338" s="1230"/>
      <c r="BG3338" s="1230"/>
      <c r="BH3338" s="1230"/>
      <c r="BI3338" s="1230"/>
      <c r="BJ3338" s="1230"/>
      <c r="BK3338" s="1230"/>
      <c r="BL3338" s="1230"/>
      <c r="BM3338" s="1230"/>
      <c r="BN3338" s="1230"/>
      <c r="BO3338" s="1230"/>
      <c r="BP3338" s="1230"/>
      <c r="BQ3338" s="1230"/>
      <c r="BR3338" s="1230"/>
      <c r="BS3338" s="1230"/>
      <c r="BT3338" s="1230"/>
      <c r="BU3338" s="1230"/>
      <c r="BV3338" s="1230"/>
      <c r="BW3338" s="1230"/>
      <c r="BX3338" s="1230"/>
      <c r="BY3338" s="1230"/>
    </row>
    <row r="3339" spans="36:77" s="1227" customFormat="1" ht="12.75">
      <c r="AJ3339" s="1228"/>
      <c r="AK3339" s="1228"/>
      <c r="AL3339" s="1228"/>
      <c r="AM3339" s="1228"/>
      <c r="AN3339" s="1228"/>
      <c r="AO3339" s="1228"/>
      <c r="AP3339" s="1228"/>
      <c r="AQ3339" s="1228"/>
      <c r="AR3339" s="1229"/>
      <c r="AS3339" s="1229"/>
      <c r="AT3339" s="1229"/>
      <c r="AU3339" s="1229"/>
      <c r="AV3339" s="1229"/>
      <c r="AW3339" s="1229"/>
      <c r="AX3339" s="1229"/>
      <c r="AY3339" s="1229"/>
      <c r="AZ3339" s="1229"/>
      <c r="BA3339" s="1229"/>
      <c r="BB3339" s="1229"/>
      <c r="BC3339" s="1229"/>
      <c r="BD3339" s="1229"/>
      <c r="BE3339" s="1230"/>
      <c r="BF3339" s="1230"/>
      <c r="BG3339" s="1230"/>
      <c r="BH3339" s="1230"/>
      <c r="BI3339" s="1230"/>
      <c r="BJ3339" s="1230"/>
      <c r="BK3339" s="1230"/>
      <c r="BL3339" s="1230"/>
      <c r="BM3339" s="1230"/>
      <c r="BN3339" s="1230"/>
      <c r="BO3339" s="1230"/>
      <c r="BP3339" s="1230"/>
      <c r="BQ3339" s="1230"/>
      <c r="BR3339" s="1230"/>
      <c r="BS3339" s="1230"/>
      <c r="BT3339" s="1230"/>
      <c r="BU3339" s="1230"/>
      <c r="BV3339" s="1230"/>
      <c r="BW3339" s="1230"/>
      <c r="BX3339" s="1230"/>
      <c r="BY3339" s="1230"/>
    </row>
    <row r="3340" spans="36:77" s="1227" customFormat="1" ht="12.75">
      <c r="AJ3340" s="1228"/>
      <c r="AK3340" s="1228"/>
      <c r="AL3340" s="1228"/>
      <c r="AM3340" s="1228"/>
      <c r="AN3340" s="1228"/>
      <c r="AO3340" s="1228"/>
      <c r="AP3340" s="1228"/>
      <c r="AQ3340" s="1228"/>
      <c r="AR3340" s="1229"/>
      <c r="AS3340" s="1229"/>
      <c r="AT3340" s="1229"/>
      <c r="AU3340" s="1229"/>
      <c r="AV3340" s="1229"/>
      <c r="AW3340" s="1229"/>
      <c r="AX3340" s="1229"/>
      <c r="AY3340" s="1229"/>
      <c r="AZ3340" s="1229"/>
      <c r="BA3340" s="1229"/>
      <c r="BB3340" s="1229"/>
      <c r="BC3340" s="1229"/>
      <c r="BD3340" s="1229"/>
      <c r="BE3340" s="1230"/>
      <c r="BF3340" s="1230"/>
      <c r="BG3340" s="1230"/>
      <c r="BH3340" s="1230"/>
      <c r="BI3340" s="1230"/>
      <c r="BJ3340" s="1230"/>
      <c r="BK3340" s="1230"/>
      <c r="BL3340" s="1230"/>
      <c r="BM3340" s="1230"/>
      <c r="BN3340" s="1230"/>
      <c r="BO3340" s="1230"/>
      <c r="BP3340" s="1230"/>
      <c r="BQ3340" s="1230"/>
      <c r="BR3340" s="1230"/>
      <c r="BS3340" s="1230"/>
      <c r="BT3340" s="1230"/>
      <c r="BU3340" s="1230"/>
      <c r="BV3340" s="1230"/>
      <c r="BW3340" s="1230"/>
      <c r="BX3340" s="1230"/>
      <c r="BY3340" s="1230"/>
    </row>
    <row r="3341" spans="36:77" s="1227" customFormat="1" ht="12.75">
      <c r="AJ3341" s="1228"/>
      <c r="AK3341" s="1228"/>
      <c r="AL3341" s="1228"/>
      <c r="AM3341" s="1228"/>
      <c r="AN3341" s="1228"/>
      <c r="AO3341" s="1228"/>
      <c r="AP3341" s="1228"/>
      <c r="AQ3341" s="1228"/>
      <c r="AR3341" s="1229"/>
      <c r="AS3341" s="1229"/>
      <c r="AT3341" s="1229"/>
      <c r="AU3341" s="1229"/>
      <c r="AV3341" s="1229"/>
      <c r="AW3341" s="1229"/>
      <c r="AX3341" s="1229"/>
      <c r="AY3341" s="1229"/>
      <c r="AZ3341" s="1229"/>
      <c r="BA3341" s="1229"/>
      <c r="BB3341" s="1229"/>
      <c r="BC3341" s="1229"/>
      <c r="BD3341" s="1229"/>
      <c r="BE3341" s="1230"/>
      <c r="BF3341" s="1230"/>
      <c r="BG3341" s="1230"/>
      <c r="BH3341" s="1230"/>
      <c r="BI3341" s="1230"/>
      <c r="BJ3341" s="1230"/>
      <c r="BK3341" s="1230"/>
      <c r="BL3341" s="1230"/>
      <c r="BM3341" s="1230"/>
      <c r="BN3341" s="1230"/>
      <c r="BO3341" s="1230"/>
      <c r="BP3341" s="1230"/>
      <c r="BQ3341" s="1230"/>
      <c r="BR3341" s="1230"/>
      <c r="BS3341" s="1230"/>
      <c r="BT3341" s="1230"/>
      <c r="BU3341" s="1230"/>
      <c r="BV3341" s="1230"/>
      <c r="BW3341" s="1230"/>
      <c r="BX3341" s="1230"/>
      <c r="BY3341" s="1230"/>
    </row>
    <row r="3342" spans="36:77" s="1227" customFormat="1" ht="12.75">
      <c r="AJ3342" s="1228"/>
      <c r="AK3342" s="1228"/>
      <c r="AL3342" s="1228"/>
      <c r="AM3342" s="1228"/>
      <c r="AN3342" s="1228"/>
      <c r="AO3342" s="1228"/>
      <c r="AP3342" s="1228"/>
      <c r="AQ3342" s="1228"/>
      <c r="AR3342" s="1229"/>
      <c r="AS3342" s="1229"/>
      <c r="AT3342" s="1229"/>
      <c r="AU3342" s="1229"/>
      <c r="AV3342" s="1229"/>
      <c r="AW3342" s="1229"/>
      <c r="AX3342" s="1229"/>
      <c r="AY3342" s="1229"/>
      <c r="AZ3342" s="1229"/>
      <c r="BA3342" s="1229"/>
      <c r="BB3342" s="1229"/>
      <c r="BC3342" s="1229"/>
      <c r="BD3342" s="1229"/>
      <c r="BE3342" s="1230"/>
      <c r="BF3342" s="1230"/>
      <c r="BG3342" s="1230"/>
      <c r="BH3342" s="1230"/>
      <c r="BI3342" s="1230"/>
      <c r="BJ3342" s="1230"/>
      <c r="BK3342" s="1230"/>
      <c r="BL3342" s="1230"/>
      <c r="BM3342" s="1230"/>
      <c r="BN3342" s="1230"/>
      <c r="BO3342" s="1230"/>
      <c r="BP3342" s="1230"/>
      <c r="BQ3342" s="1230"/>
      <c r="BR3342" s="1230"/>
      <c r="BS3342" s="1230"/>
      <c r="BT3342" s="1230"/>
      <c r="BU3342" s="1230"/>
      <c r="BV3342" s="1230"/>
      <c r="BW3342" s="1230"/>
      <c r="BX3342" s="1230"/>
      <c r="BY3342" s="1230"/>
    </row>
    <row r="3343" spans="36:77" s="1227" customFormat="1" ht="12.75">
      <c r="AJ3343" s="1228"/>
      <c r="AK3343" s="1228"/>
      <c r="AL3343" s="1228"/>
      <c r="AM3343" s="1228"/>
      <c r="AN3343" s="1228"/>
      <c r="AO3343" s="1228"/>
      <c r="AP3343" s="1228"/>
      <c r="AQ3343" s="1228"/>
      <c r="AR3343" s="1229"/>
      <c r="AS3343" s="1229"/>
      <c r="AT3343" s="1229"/>
      <c r="AU3343" s="1229"/>
      <c r="AV3343" s="1229"/>
      <c r="AW3343" s="1229"/>
      <c r="AX3343" s="1229"/>
      <c r="AY3343" s="1229"/>
      <c r="AZ3343" s="1229"/>
      <c r="BA3343" s="1229"/>
      <c r="BB3343" s="1229"/>
      <c r="BC3343" s="1229"/>
      <c r="BD3343" s="1229"/>
      <c r="BE3343" s="1230"/>
      <c r="BF3343" s="1230"/>
      <c r="BG3343" s="1230"/>
      <c r="BH3343" s="1230"/>
      <c r="BI3343" s="1230"/>
      <c r="BJ3343" s="1230"/>
      <c r="BK3343" s="1230"/>
      <c r="BL3343" s="1230"/>
      <c r="BM3343" s="1230"/>
      <c r="BN3343" s="1230"/>
      <c r="BO3343" s="1230"/>
      <c r="BP3343" s="1230"/>
      <c r="BQ3343" s="1230"/>
      <c r="BR3343" s="1230"/>
      <c r="BS3343" s="1230"/>
      <c r="BT3343" s="1230"/>
      <c r="BU3343" s="1230"/>
      <c r="BV3343" s="1230"/>
      <c r="BW3343" s="1230"/>
      <c r="BX3343" s="1230"/>
      <c r="BY3343" s="1230"/>
    </row>
    <row r="3344" spans="36:77" s="1227" customFormat="1" ht="12.75">
      <c r="AJ3344" s="1228"/>
      <c r="AK3344" s="1228"/>
      <c r="AL3344" s="1228"/>
      <c r="AM3344" s="1228"/>
      <c r="AN3344" s="1228"/>
      <c r="AO3344" s="1228"/>
      <c r="AP3344" s="1228"/>
      <c r="AQ3344" s="1228"/>
      <c r="AR3344" s="1229"/>
      <c r="AS3344" s="1229"/>
      <c r="AT3344" s="1229"/>
      <c r="AU3344" s="1229"/>
      <c r="AV3344" s="1229"/>
      <c r="AW3344" s="1229"/>
      <c r="AX3344" s="1229"/>
      <c r="AY3344" s="1229"/>
      <c r="AZ3344" s="1229"/>
      <c r="BA3344" s="1229"/>
      <c r="BB3344" s="1229"/>
      <c r="BC3344" s="1229"/>
      <c r="BD3344" s="1229"/>
      <c r="BE3344" s="1230"/>
      <c r="BF3344" s="1230"/>
      <c r="BG3344" s="1230"/>
      <c r="BH3344" s="1230"/>
      <c r="BI3344" s="1230"/>
      <c r="BJ3344" s="1230"/>
      <c r="BK3344" s="1230"/>
      <c r="BL3344" s="1230"/>
      <c r="BM3344" s="1230"/>
      <c r="BN3344" s="1230"/>
      <c r="BO3344" s="1230"/>
      <c r="BP3344" s="1230"/>
      <c r="BQ3344" s="1230"/>
      <c r="BR3344" s="1230"/>
      <c r="BS3344" s="1230"/>
      <c r="BT3344" s="1230"/>
      <c r="BU3344" s="1230"/>
      <c r="BV3344" s="1230"/>
      <c r="BW3344" s="1230"/>
      <c r="BX3344" s="1230"/>
      <c r="BY3344" s="1230"/>
    </row>
    <row r="3345" spans="36:77" s="1227" customFormat="1" ht="12.75">
      <c r="AJ3345" s="1228"/>
      <c r="AK3345" s="1228"/>
      <c r="AL3345" s="1228"/>
      <c r="AM3345" s="1228"/>
      <c r="AN3345" s="1228"/>
      <c r="AO3345" s="1228"/>
      <c r="AP3345" s="1228"/>
      <c r="AQ3345" s="1228"/>
      <c r="AR3345" s="1229"/>
      <c r="AS3345" s="1229"/>
      <c r="AT3345" s="1229"/>
      <c r="AU3345" s="1229"/>
      <c r="AV3345" s="1229"/>
      <c r="AW3345" s="1229"/>
      <c r="AX3345" s="1229"/>
      <c r="AY3345" s="1229"/>
      <c r="AZ3345" s="1229"/>
      <c r="BA3345" s="1229"/>
      <c r="BB3345" s="1229"/>
      <c r="BC3345" s="1229"/>
      <c r="BD3345" s="1229"/>
      <c r="BE3345" s="1230"/>
      <c r="BF3345" s="1230"/>
      <c r="BG3345" s="1230"/>
      <c r="BH3345" s="1230"/>
      <c r="BI3345" s="1230"/>
      <c r="BJ3345" s="1230"/>
      <c r="BK3345" s="1230"/>
      <c r="BL3345" s="1230"/>
      <c r="BM3345" s="1230"/>
      <c r="BN3345" s="1230"/>
      <c r="BO3345" s="1230"/>
      <c r="BP3345" s="1230"/>
      <c r="BQ3345" s="1230"/>
      <c r="BR3345" s="1230"/>
      <c r="BS3345" s="1230"/>
      <c r="BT3345" s="1230"/>
      <c r="BU3345" s="1230"/>
      <c r="BV3345" s="1230"/>
      <c r="BW3345" s="1230"/>
      <c r="BX3345" s="1230"/>
      <c r="BY3345" s="1230"/>
    </row>
    <row r="3346" spans="36:77" s="1227" customFormat="1" ht="12.75">
      <c r="AJ3346" s="1228"/>
      <c r="AK3346" s="1228"/>
      <c r="AL3346" s="1228"/>
      <c r="AM3346" s="1228"/>
      <c r="AN3346" s="1228"/>
      <c r="AO3346" s="1228"/>
      <c r="AP3346" s="1228"/>
      <c r="AQ3346" s="1228"/>
      <c r="AR3346" s="1229"/>
      <c r="AS3346" s="1229"/>
      <c r="AT3346" s="1229"/>
      <c r="AU3346" s="1229"/>
      <c r="AV3346" s="1229"/>
      <c r="AW3346" s="1229"/>
      <c r="AX3346" s="1229"/>
      <c r="AY3346" s="1229"/>
      <c r="AZ3346" s="1229"/>
      <c r="BA3346" s="1229"/>
      <c r="BB3346" s="1229"/>
      <c r="BC3346" s="1229"/>
      <c r="BD3346" s="1229"/>
      <c r="BE3346" s="1230"/>
      <c r="BF3346" s="1230"/>
      <c r="BG3346" s="1230"/>
      <c r="BH3346" s="1230"/>
      <c r="BI3346" s="1230"/>
      <c r="BJ3346" s="1230"/>
      <c r="BK3346" s="1230"/>
      <c r="BL3346" s="1230"/>
      <c r="BM3346" s="1230"/>
      <c r="BN3346" s="1230"/>
      <c r="BO3346" s="1230"/>
      <c r="BP3346" s="1230"/>
      <c r="BQ3346" s="1230"/>
      <c r="BR3346" s="1230"/>
      <c r="BS3346" s="1230"/>
      <c r="BT3346" s="1230"/>
      <c r="BU3346" s="1230"/>
      <c r="BV3346" s="1230"/>
      <c r="BW3346" s="1230"/>
      <c r="BX3346" s="1230"/>
      <c r="BY3346" s="1230"/>
    </row>
    <row r="3347" spans="36:77" s="1227" customFormat="1" ht="12.75">
      <c r="AJ3347" s="1228"/>
      <c r="AK3347" s="1228"/>
      <c r="AL3347" s="1228"/>
      <c r="AM3347" s="1228"/>
      <c r="AN3347" s="1228"/>
      <c r="AO3347" s="1228"/>
      <c r="AP3347" s="1228"/>
      <c r="AQ3347" s="1228"/>
      <c r="AR3347" s="1229"/>
      <c r="AS3347" s="1229"/>
      <c r="AT3347" s="1229"/>
      <c r="AU3347" s="1229"/>
      <c r="AV3347" s="1229"/>
      <c r="AW3347" s="1229"/>
      <c r="AX3347" s="1229"/>
      <c r="AY3347" s="1229"/>
      <c r="AZ3347" s="1229"/>
      <c r="BA3347" s="1229"/>
      <c r="BB3347" s="1229"/>
      <c r="BC3347" s="1229"/>
      <c r="BD3347" s="1229"/>
      <c r="BE3347" s="1230"/>
      <c r="BF3347" s="1230"/>
      <c r="BG3347" s="1230"/>
      <c r="BH3347" s="1230"/>
      <c r="BI3347" s="1230"/>
      <c r="BJ3347" s="1230"/>
      <c r="BK3347" s="1230"/>
      <c r="BL3347" s="1230"/>
      <c r="BM3347" s="1230"/>
      <c r="BN3347" s="1230"/>
      <c r="BO3347" s="1230"/>
      <c r="BP3347" s="1230"/>
      <c r="BQ3347" s="1230"/>
      <c r="BR3347" s="1230"/>
      <c r="BS3347" s="1230"/>
      <c r="BT3347" s="1230"/>
      <c r="BU3347" s="1230"/>
      <c r="BV3347" s="1230"/>
      <c r="BW3347" s="1230"/>
      <c r="BX3347" s="1230"/>
      <c r="BY3347" s="1230"/>
    </row>
    <row r="3348" spans="36:77" s="1227" customFormat="1" ht="12.75">
      <c r="AJ3348" s="1228"/>
      <c r="AK3348" s="1228"/>
      <c r="AL3348" s="1228"/>
      <c r="AM3348" s="1228"/>
      <c r="AN3348" s="1228"/>
      <c r="AO3348" s="1228"/>
      <c r="AP3348" s="1228"/>
      <c r="AQ3348" s="1228"/>
      <c r="AR3348" s="1229"/>
      <c r="AS3348" s="1229"/>
      <c r="AT3348" s="1229"/>
      <c r="AU3348" s="1229"/>
      <c r="AV3348" s="1229"/>
      <c r="AW3348" s="1229"/>
      <c r="AX3348" s="1229"/>
      <c r="AY3348" s="1229"/>
      <c r="AZ3348" s="1229"/>
      <c r="BA3348" s="1229"/>
      <c r="BB3348" s="1229"/>
      <c r="BC3348" s="1229"/>
      <c r="BD3348" s="1229"/>
      <c r="BE3348" s="1230"/>
      <c r="BF3348" s="1230"/>
      <c r="BG3348" s="1230"/>
      <c r="BH3348" s="1230"/>
      <c r="BI3348" s="1230"/>
      <c r="BJ3348" s="1230"/>
      <c r="BK3348" s="1230"/>
      <c r="BL3348" s="1230"/>
      <c r="BM3348" s="1230"/>
      <c r="BN3348" s="1230"/>
      <c r="BO3348" s="1230"/>
      <c r="BP3348" s="1230"/>
      <c r="BQ3348" s="1230"/>
      <c r="BR3348" s="1230"/>
      <c r="BS3348" s="1230"/>
      <c r="BT3348" s="1230"/>
      <c r="BU3348" s="1230"/>
      <c r="BV3348" s="1230"/>
      <c r="BW3348" s="1230"/>
      <c r="BX3348" s="1230"/>
      <c r="BY3348" s="1230"/>
    </row>
    <row r="3349" spans="36:77" s="1227" customFormat="1" ht="12.75">
      <c r="AJ3349" s="1228"/>
      <c r="AK3349" s="1228"/>
      <c r="AL3349" s="1228"/>
      <c r="AM3349" s="1228"/>
      <c r="AN3349" s="1228"/>
      <c r="AO3349" s="1228"/>
      <c r="AP3349" s="1228"/>
      <c r="AQ3349" s="1228"/>
      <c r="AR3349" s="1229"/>
      <c r="AS3349" s="1229"/>
      <c r="AT3349" s="1229"/>
      <c r="AU3349" s="1229"/>
      <c r="AV3349" s="1229"/>
      <c r="AW3349" s="1229"/>
      <c r="AX3349" s="1229"/>
      <c r="AY3349" s="1229"/>
      <c r="AZ3349" s="1229"/>
      <c r="BA3349" s="1229"/>
      <c r="BB3349" s="1229"/>
      <c r="BC3349" s="1229"/>
      <c r="BD3349" s="1229"/>
      <c r="BE3349" s="1230"/>
      <c r="BF3349" s="1230"/>
      <c r="BG3349" s="1230"/>
      <c r="BH3349" s="1230"/>
      <c r="BI3349" s="1230"/>
      <c r="BJ3349" s="1230"/>
      <c r="BK3349" s="1230"/>
      <c r="BL3349" s="1230"/>
      <c r="BM3349" s="1230"/>
      <c r="BN3349" s="1230"/>
      <c r="BO3349" s="1230"/>
      <c r="BP3349" s="1230"/>
      <c r="BQ3349" s="1230"/>
      <c r="BR3349" s="1230"/>
      <c r="BS3349" s="1230"/>
      <c r="BT3349" s="1230"/>
      <c r="BU3349" s="1230"/>
      <c r="BV3349" s="1230"/>
      <c r="BW3349" s="1230"/>
      <c r="BX3349" s="1230"/>
      <c r="BY3349" s="1230"/>
    </row>
    <row r="3350" spans="36:77" s="1227" customFormat="1" ht="12.75">
      <c r="AJ3350" s="1228"/>
      <c r="AK3350" s="1228"/>
      <c r="AL3350" s="1228"/>
      <c r="AM3350" s="1228"/>
      <c r="AN3350" s="1228"/>
      <c r="AO3350" s="1228"/>
      <c r="AP3350" s="1228"/>
      <c r="AQ3350" s="1228"/>
      <c r="AR3350" s="1229"/>
      <c r="AS3350" s="1229"/>
      <c r="AT3350" s="1229"/>
      <c r="AU3350" s="1229"/>
      <c r="AV3350" s="1229"/>
      <c r="AW3350" s="1229"/>
      <c r="AX3350" s="1229"/>
      <c r="AY3350" s="1229"/>
      <c r="AZ3350" s="1229"/>
      <c r="BA3350" s="1229"/>
      <c r="BB3350" s="1229"/>
      <c r="BC3350" s="1229"/>
      <c r="BD3350" s="1229"/>
      <c r="BE3350" s="1230"/>
      <c r="BF3350" s="1230"/>
      <c r="BG3350" s="1230"/>
      <c r="BH3350" s="1230"/>
      <c r="BI3350" s="1230"/>
      <c r="BJ3350" s="1230"/>
      <c r="BK3350" s="1230"/>
      <c r="BL3350" s="1230"/>
      <c r="BM3350" s="1230"/>
      <c r="BN3350" s="1230"/>
      <c r="BO3350" s="1230"/>
      <c r="BP3350" s="1230"/>
      <c r="BQ3350" s="1230"/>
      <c r="BR3350" s="1230"/>
      <c r="BS3350" s="1230"/>
      <c r="BT3350" s="1230"/>
      <c r="BU3350" s="1230"/>
      <c r="BV3350" s="1230"/>
      <c r="BW3350" s="1230"/>
      <c r="BX3350" s="1230"/>
      <c r="BY3350" s="1230"/>
    </row>
    <row r="3351" spans="36:77" s="1227" customFormat="1" ht="12.75">
      <c r="AJ3351" s="1228"/>
      <c r="AK3351" s="1228"/>
      <c r="AL3351" s="1228"/>
      <c r="AM3351" s="1228"/>
      <c r="AN3351" s="1228"/>
      <c r="AO3351" s="1228"/>
      <c r="AP3351" s="1228"/>
      <c r="AQ3351" s="1228"/>
      <c r="AR3351" s="1229"/>
      <c r="AS3351" s="1229"/>
      <c r="AT3351" s="1229"/>
      <c r="AU3351" s="1229"/>
      <c r="AV3351" s="1229"/>
      <c r="AW3351" s="1229"/>
      <c r="AX3351" s="1229"/>
      <c r="AY3351" s="1229"/>
      <c r="AZ3351" s="1229"/>
      <c r="BA3351" s="1229"/>
      <c r="BB3351" s="1229"/>
      <c r="BC3351" s="1229"/>
      <c r="BD3351" s="1229"/>
      <c r="BE3351" s="1230"/>
      <c r="BF3351" s="1230"/>
      <c r="BG3351" s="1230"/>
      <c r="BH3351" s="1230"/>
      <c r="BI3351" s="1230"/>
      <c r="BJ3351" s="1230"/>
      <c r="BK3351" s="1230"/>
      <c r="BL3351" s="1230"/>
      <c r="BM3351" s="1230"/>
      <c r="BN3351" s="1230"/>
      <c r="BO3351" s="1230"/>
      <c r="BP3351" s="1230"/>
      <c r="BQ3351" s="1230"/>
      <c r="BR3351" s="1230"/>
      <c r="BS3351" s="1230"/>
      <c r="BT3351" s="1230"/>
      <c r="BU3351" s="1230"/>
      <c r="BV3351" s="1230"/>
      <c r="BW3351" s="1230"/>
      <c r="BX3351" s="1230"/>
      <c r="BY3351" s="1230"/>
    </row>
    <row r="3352" spans="36:77" s="1227" customFormat="1" ht="12.75">
      <c r="AJ3352" s="1228"/>
      <c r="AK3352" s="1228"/>
      <c r="AL3352" s="1228"/>
      <c r="AM3352" s="1228"/>
      <c r="AN3352" s="1228"/>
      <c r="AO3352" s="1228"/>
      <c r="AP3352" s="1228"/>
      <c r="AQ3352" s="1228"/>
      <c r="AR3352" s="1229"/>
      <c r="AS3352" s="1229"/>
      <c r="AT3352" s="1229"/>
      <c r="AU3352" s="1229"/>
      <c r="AV3352" s="1229"/>
      <c r="AW3352" s="1229"/>
      <c r="AX3352" s="1229"/>
      <c r="AY3352" s="1229"/>
      <c r="AZ3352" s="1229"/>
      <c r="BA3352" s="1229"/>
      <c r="BB3352" s="1229"/>
      <c r="BC3352" s="1229"/>
      <c r="BD3352" s="1229"/>
      <c r="BE3352" s="1230"/>
      <c r="BF3352" s="1230"/>
      <c r="BG3352" s="1230"/>
      <c r="BH3352" s="1230"/>
      <c r="BI3352" s="1230"/>
      <c r="BJ3352" s="1230"/>
      <c r="BK3352" s="1230"/>
      <c r="BL3352" s="1230"/>
      <c r="BM3352" s="1230"/>
      <c r="BN3352" s="1230"/>
      <c r="BO3352" s="1230"/>
      <c r="BP3352" s="1230"/>
      <c r="BQ3352" s="1230"/>
      <c r="BR3352" s="1230"/>
      <c r="BS3352" s="1230"/>
      <c r="BT3352" s="1230"/>
      <c r="BU3352" s="1230"/>
      <c r="BV3352" s="1230"/>
      <c r="BW3352" s="1230"/>
      <c r="BX3352" s="1230"/>
      <c r="BY3352" s="1230"/>
    </row>
    <row r="3353" spans="36:77" s="1227" customFormat="1" ht="12.75">
      <c r="AJ3353" s="1228"/>
      <c r="AK3353" s="1228"/>
      <c r="AL3353" s="1228"/>
      <c r="AM3353" s="1228"/>
      <c r="AN3353" s="1228"/>
      <c r="AO3353" s="1228"/>
      <c r="AP3353" s="1228"/>
      <c r="AQ3353" s="1228"/>
      <c r="AR3353" s="1229"/>
      <c r="AS3353" s="1229"/>
      <c r="AT3353" s="1229"/>
      <c r="AU3353" s="1229"/>
      <c r="AV3353" s="1229"/>
      <c r="AW3353" s="1229"/>
      <c r="AX3353" s="1229"/>
      <c r="AY3353" s="1229"/>
      <c r="AZ3353" s="1229"/>
      <c r="BA3353" s="1229"/>
      <c r="BB3353" s="1229"/>
      <c r="BC3353" s="1229"/>
      <c r="BD3353" s="1229"/>
      <c r="BE3353" s="1230"/>
      <c r="BF3353" s="1230"/>
      <c r="BG3353" s="1230"/>
      <c r="BH3353" s="1230"/>
      <c r="BI3353" s="1230"/>
      <c r="BJ3353" s="1230"/>
      <c r="BK3353" s="1230"/>
      <c r="BL3353" s="1230"/>
      <c r="BM3353" s="1230"/>
      <c r="BN3353" s="1230"/>
      <c r="BO3353" s="1230"/>
      <c r="BP3353" s="1230"/>
      <c r="BQ3353" s="1230"/>
      <c r="BR3353" s="1230"/>
      <c r="BS3353" s="1230"/>
      <c r="BT3353" s="1230"/>
      <c r="BU3353" s="1230"/>
      <c r="BV3353" s="1230"/>
      <c r="BW3353" s="1230"/>
      <c r="BX3353" s="1230"/>
      <c r="BY3353" s="1230"/>
    </row>
    <row r="3354" spans="36:77" s="1227" customFormat="1" ht="12.75">
      <c r="AJ3354" s="1228"/>
      <c r="AK3354" s="1228"/>
      <c r="AL3354" s="1228"/>
      <c r="AM3354" s="1228"/>
      <c r="AN3354" s="1228"/>
      <c r="AO3354" s="1228"/>
      <c r="AP3354" s="1228"/>
      <c r="AQ3354" s="1228"/>
      <c r="AR3354" s="1229"/>
      <c r="AS3354" s="1229"/>
      <c r="AT3354" s="1229"/>
      <c r="AU3354" s="1229"/>
      <c r="AV3354" s="1229"/>
      <c r="AW3354" s="1229"/>
      <c r="AX3354" s="1229"/>
      <c r="AY3354" s="1229"/>
      <c r="AZ3354" s="1229"/>
      <c r="BA3354" s="1229"/>
      <c r="BB3354" s="1229"/>
      <c r="BC3354" s="1229"/>
      <c r="BD3354" s="1229"/>
      <c r="BE3354" s="1230"/>
      <c r="BF3354" s="1230"/>
      <c r="BG3354" s="1230"/>
      <c r="BH3354" s="1230"/>
      <c r="BI3354" s="1230"/>
      <c r="BJ3354" s="1230"/>
      <c r="BK3354" s="1230"/>
      <c r="BL3354" s="1230"/>
      <c r="BM3354" s="1230"/>
      <c r="BN3354" s="1230"/>
      <c r="BO3354" s="1230"/>
      <c r="BP3354" s="1230"/>
      <c r="BQ3354" s="1230"/>
      <c r="BR3354" s="1230"/>
      <c r="BS3354" s="1230"/>
      <c r="BT3354" s="1230"/>
      <c r="BU3354" s="1230"/>
      <c r="BV3354" s="1230"/>
      <c r="BW3354" s="1230"/>
      <c r="BX3354" s="1230"/>
      <c r="BY3354" s="1230"/>
    </row>
    <row r="3355" spans="36:77" s="1227" customFormat="1" ht="12.75">
      <c r="AJ3355" s="1228"/>
      <c r="AK3355" s="1228"/>
      <c r="AL3355" s="1228"/>
      <c r="AM3355" s="1228"/>
      <c r="AN3355" s="1228"/>
      <c r="AO3355" s="1228"/>
      <c r="AP3355" s="1228"/>
      <c r="AQ3355" s="1228"/>
      <c r="AR3355" s="1229"/>
      <c r="AS3355" s="1229"/>
      <c r="AT3355" s="1229"/>
      <c r="AU3355" s="1229"/>
      <c r="AV3355" s="1229"/>
      <c r="AW3355" s="1229"/>
      <c r="AX3355" s="1229"/>
      <c r="AY3355" s="1229"/>
      <c r="AZ3355" s="1229"/>
      <c r="BA3355" s="1229"/>
      <c r="BB3355" s="1229"/>
      <c r="BC3355" s="1229"/>
      <c r="BD3355" s="1229"/>
      <c r="BE3355" s="1230"/>
      <c r="BF3355" s="1230"/>
      <c r="BG3355" s="1230"/>
      <c r="BH3355" s="1230"/>
      <c r="BI3355" s="1230"/>
      <c r="BJ3355" s="1230"/>
      <c r="BK3355" s="1230"/>
      <c r="BL3355" s="1230"/>
      <c r="BM3355" s="1230"/>
      <c r="BN3355" s="1230"/>
      <c r="BO3355" s="1230"/>
      <c r="BP3355" s="1230"/>
      <c r="BQ3355" s="1230"/>
      <c r="BR3355" s="1230"/>
      <c r="BS3355" s="1230"/>
      <c r="BT3355" s="1230"/>
      <c r="BU3355" s="1230"/>
      <c r="BV3355" s="1230"/>
      <c r="BW3355" s="1230"/>
      <c r="BX3355" s="1230"/>
      <c r="BY3355" s="1230"/>
    </row>
    <row r="3356" spans="36:77" s="1227" customFormat="1" ht="12.75">
      <c r="AJ3356" s="1228"/>
      <c r="AK3356" s="1228"/>
      <c r="AL3356" s="1228"/>
      <c r="AM3356" s="1228"/>
      <c r="AN3356" s="1228"/>
      <c r="AO3356" s="1228"/>
      <c r="AP3356" s="1228"/>
      <c r="AQ3356" s="1228"/>
      <c r="AR3356" s="1229"/>
      <c r="AS3356" s="1229"/>
      <c r="AT3356" s="1229"/>
      <c r="AU3356" s="1229"/>
      <c r="AV3356" s="1229"/>
      <c r="AW3356" s="1229"/>
      <c r="AX3356" s="1229"/>
      <c r="AY3356" s="1229"/>
      <c r="AZ3356" s="1229"/>
      <c r="BA3356" s="1229"/>
      <c r="BB3356" s="1229"/>
      <c r="BC3356" s="1229"/>
      <c r="BD3356" s="1229"/>
      <c r="BE3356" s="1230"/>
      <c r="BF3356" s="1230"/>
      <c r="BG3356" s="1230"/>
      <c r="BH3356" s="1230"/>
      <c r="BI3356" s="1230"/>
      <c r="BJ3356" s="1230"/>
      <c r="BK3356" s="1230"/>
      <c r="BL3356" s="1230"/>
      <c r="BM3356" s="1230"/>
      <c r="BN3356" s="1230"/>
      <c r="BO3356" s="1230"/>
      <c r="BP3356" s="1230"/>
      <c r="BQ3356" s="1230"/>
      <c r="BR3356" s="1230"/>
      <c r="BS3356" s="1230"/>
      <c r="BT3356" s="1230"/>
      <c r="BU3356" s="1230"/>
      <c r="BV3356" s="1230"/>
      <c r="BW3356" s="1230"/>
      <c r="BX3356" s="1230"/>
      <c r="BY3356" s="1230"/>
    </row>
    <row r="3357" spans="36:77" s="1227" customFormat="1" ht="12.75">
      <c r="AJ3357" s="1228"/>
      <c r="AK3357" s="1228"/>
      <c r="AL3357" s="1228"/>
      <c r="AM3357" s="1228"/>
      <c r="AN3357" s="1228"/>
      <c r="AO3357" s="1228"/>
      <c r="AP3357" s="1228"/>
      <c r="AQ3357" s="1228"/>
      <c r="AR3357" s="1229"/>
      <c r="AS3357" s="1229"/>
      <c r="AT3357" s="1229"/>
      <c r="AU3357" s="1229"/>
      <c r="AV3357" s="1229"/>
      <c r="AW3357" s="1229"/>
      <c r="AX3357" s="1229"/>
      <c r="AY3357" s="1229"/>
      <c r="AZ3357" s="1229"/>
      <c r="BA3357" s="1229"/>
      <c r="BB3357" s="1229"/>
      <c r="BC3357" s="1229"/>
      <c r="BD3357" s="1229"/>
      <c r="BE3357" s="1230"/>
      <c r="BF3357" s="1230"/>
      <c r="BG3357" s="1230"/>
      <c r="BH3357" s="1230"/>
      <c r="BI3357" s="1230"/>
      <c r="BJ3357" s="1230"/>
      <c r="BK3357" s="1230"/>
      <c r="BL3357" s="1230"/>
      <c r="BM3357" s="1230"/>
      <c r="BN3357" s="1230"/>
      <c r="BO3357" s="1230"/>
      <c r="BP3357" s="1230"/>
      <c r="BQ3357" s="1230"/>
      <c r="BR3357" s="1230"/>
      <c r="BS3357" s="1230"/>
      <c r="BT3357" s="1230"/>
      <c r="BU3357" s="1230"/>
      <c r="BV3357" s="1230"/>
      <c r="BW3357" s="1230"/>
      <c r="BX3357" s="1230"/>
      <c r="BY3357" s="1230"/>
    </row>
    <row r="3358" spans="36:77" s="1227" customFormat="1" ht="12.75">
      <c r="AJ3358" s="1228"/>
      <c r="AK3358" s="1228"/>
      <c r="AL3358" s="1228"/>
      <c r="AM3358" s="1228"/>
      <c r="AN3358" s="1228"/>
      <c r="AO3358" s="1228"/>
      <c r="AP3358" s="1228"/>
      <c r="AQ3358" s="1228"/>
      <c r="AR3358" s="1229"/>
      <c r="AS3358" s="1229"/>
      <c r="AT3358" s="1229"/>
      <c r="AU3358" s="1229"/>
      <c r="AV3358" s="1229"/>
      <c r="AW3358" s="1229"/>
      <c r="AX3358" s="1229"/>
      <c r="AY3358" s="1229"/>
      <c r="AZ3358" s="1229"/>
      <c r="BA3358" s="1229"/>
      <c r="BB3358" s="1229"/>
      <c r="BC3358" s="1229"/>
      <c r="BD3358" s="1229"/>
      <c r="BE3358" s="1230"/>
      <c r="BF3358" s="1230"/>
      <c r="BG3358" s="1230"/>
      <c r="BH3358" s="1230"/>
      <c r="BI3358" s="1230"/>
      <c r="BJ3358" s="1230"/>
      <c r="BK3358" s="1230"/>
      <c r="BL3358" s="1230"/>
      <c r="BM3358" s="1230"/>
      <c r="BN3358" s="1230"/>
      <c r="BO3358" s="1230"/>
      <c r="BP3358" s="1230"/>
      <c r="BQ3358" s="1230"/>
      <c r="BR3358" s="1230"/>
      <c r="BS3358" s="1230"/>
      <c r="BT3358" s="1230"/>
      <c r="BU3358" s="1230"/>
      <c r="BV3358" s="1230"/>
      <c r="BW3358" s="1230"/>
      <c r="BX3358" s="1230"/>
      <c r="BY3358" s="1230"/>
    </row>
    <row r="3359" spans="36:77" s="1227" customFormat="1" ht="12.75">
      <c r="AJ3359" s="1228"/>
      <c r="AK3359" s="1228"/>
      <c r="AL3359" s="1228"/>
      <c r="AM3359" s="1228"/>
      <c r="AN3359" s="1228"/>
      <c r="AO3359" s="1228"/>
      <c r="AP3359" s="1228"/>
      <c r="AQ3359" s="1228"/>
      <c r="AR3359" s="1229"/>
      <c r="AS3359" s="1229"/>
      <c r="AT3359" s="1229"/>
      <c r="AU3359" s="1229"/>
      <c r="AV3359" s="1229"/>
      <c r="AW3359" s="1229"/>
      <c r="AX3359" s="1229"/>
      <c r="AY3359" s="1229"/>
      <c r="AZ3359" s="1229"/>
      <c r="BA3359" s="1229"/>
      <c r="BB3359" s="1229"/>
      <c r="BC3359" s="1229"/>
      <c r="BD3359" s="1229"/>
      <c r="BE3359" s="1230"/>
      <c r="BF3359" s="1230"/>
      <c r="BG3359" s="1230"/>
      <c r="BH3359" s="1230"/>
      <c r="BI3359" s="1230"/>
      <c r="BJ3359" s="1230"/>
      <c r="BK3359" s="1230"/>
      <c r="BL3359" s="1230"/>
      <c r="BM3359" s="1230"/>
      <c r="BN3359" s="1230"/>
      <c r="BO3359" s="1230"/>
      <c r="BP3359" s="1230"/>
      <c r="BQ3359" s="1230"/>
      <c r="BR3359" s="1230"/>
      <c r="BS3359" s="1230"/>
      <c r="BT3359" s="1230"/>
      <c r="BU3359" s="1230"/>
      <c r="BV3359" s="1230"/>
      <c r="BW3359" s="1230"/>
      <c r="BX3359" s="1230"/>
      <c r="BY3359" s="1230"/>
    </row>
    <row r="3360" spans="36:77" s="1227" customFormat="1" ht="12.75">
      <c r="AJ3360" s="1228"/>
      <c r="AK3360" s="1228"/>
      <c r="AL3360" s="1228"/>
      <c r="AM3360" s="1228"/>
      <c r="AN3360" s="1228"/>
      <c r="AO3360" s="1228"/>
      <c r="AP3360" s="1228"/>
      <c r="AQ3360" s="1228"/>
      <c r="AR3360" s="1229"/>
      <c r="AS3360" s="1229"/>
      <c r="AT3360" s="1229"/>
      <c r="AU3360" s="1229"/>
      <c r="AV3360" s="1229"/>
      <c r="AW3360" s="1229"/>
      <c r="AX3360" s="1229"/>
      <c r="AY3360" s="1229"/>
      <c r="AZ3360" s="1229"/>
      <c r="BA3360" s="1229"/>
      <c r="BB3360" s="1229"/>
      <c r="BC3360" s="1229"/>
      <c r="BD3360" s="1229"/>
      <c r="BE3360" s="1230"/>
      <c r="BF3360" s="1230"/>
      <c r="BG3360" s="1230"/>
      <c r="BH3360" s="1230"/>
      <c r="BI3360" s="1230"/>
      <c r="BJ3360" s="1230"/>
      <c r="BK3360" s="1230"/>
      <c r="BL3360" s="1230"/>
      <c r="BM3360" s="1230"/>
      <c r="BN3360" s="1230"/>
      <c r="BO3360" s="1230"/>
      <c r="BP3360" s="1230"/>
      <c r="BQ3360" s="1230"/>
      <c r="BR3360" s="1230"/>
      <c r="BS3360" s="1230"/>
      <c r="BT3360" s="1230"/>
      <c r="BU3360" s="1230"/>
      <c r="BV3360" s="1230"/>
      <c r="BW3360" s="1230"/>
      <c r="BX3360" s="1230"/>
      <c r="BY3360" s="1230"/>
    </row>
    <row r="3361" spans="36:77" s="1227" customFormat="1" ht="12.75">
      <c r="AJ3361" s="1228"/>
      <c r="AK3361" s="1228"/>
      <c r="AL3361" s="1228"/>
      <c r="AM3361" s="1228"/>
      <c r="AN3361" s="1228"/>
      <c r="AO3361" s="1228"/>
      <c r="AP3361" s="1228"/>
      <c r="AQ3361" s="1228"/>
      <c r="AR3361" s="1229"/>
      <c r="AS3361" s="1229"/>
      <c r="AT3361" s="1229"/>
      <c r="AU3361" s="1229"/>
      <c r="AV3361" s="1229"/>
      <c r="AW3361" s="1229"/>
      <c r="AX3361" s="1229"/>
      <c r="AY3361" s="1229"/>
      <c r="AZ3361" s="1229"/>
      <c r="BA3361" s="1229"/>
      <c r="BB3361" s="1229"/>
      <c r="BC3361" s="1229"/>
      <c r="BD3361" s="1229"/>
      <c r="BE3361" s="1230"/>
      <c r="BF3361" s="1230"/>
      <c r="BG3361" s="1230"/>
      <c r="BH3361" s="1230"/>
      <c r="BI3361" s="1230"/>
      <c r="BJ3361" s="1230"/>
      <c r="BK3361" s="1230"/>
      <c r="BL3361" s="1230"/>
      <c r="BM3361" s="1230"/>
      <c r="BN3361" s="1230"/>
      <c r="BO3361" s="1230"/>
      <c r="BP3361" s="1230"/>
      <c r="BQ3361" s="1230"/>
      <c r="BR3361" s="1230"/>
      <c r="BS3361" s="1230"/>
      <c r="BT3361" s="1230"/>
      <c r="BU3361" s="1230"/>
      <c r="BV3361" s="1230"/>
      <c r="BW3361" s="1230"/>
      <c r="BX3361" s="1230"/>
      <c r="BY3361" s="1230"/>
    </row>
    <row r="3362" spans="36:77" s="1227" customFormat="1" ht="12.75">
      <c r="AJ3362" s="1228"/>
      <c r="AK3362" s="1228"/>
      <c r="AL3362" s="1228"/>
      <c r="AM3362" s="1228"/>
      <c r="AN3362" s="1228"/>
      <c r="AO3362" s="1228"/>
      <c r="AP3362" s="1228"/>
      <c r="AQ3362" s="1228"/>
      <c r="AR3362" s="1229"/>
      <c r="AS3362" s="1229"/>
      <c r="AT3362" s="1229"/>
      <c r="AU3362" s="1229"/>
      <c r="AV3362" s="1229"/>
      <c r="AW3362" s="1229"/>
      <c r="AX3362" s="1229"/>
      <c r="AY3362" s="1229"/>
      <c r="AZ3362" s="1229"/>
      <c r="BA3362" s="1229"/>
      <c r="BB3362" s="1229"/>
      <c r="BC3362" s="1229"/>
      <c r="BD3362" s="1229"/>
      <c r="BE3362" s="1230"/>
      <c r="BF3362" s="1230"/>
      <c r="BG3362" s="1230"/>
      <c r="BH3362" s="1230"/>
      <c r="BI3362" s="1230"/>
      <c r="BJ3362" s="1230"/>
      <c r="BK3362" s="1230"/>
      <c r="BL3362" s="1230"/>
      <c r="BM3362" s="1230"/>
      <c r="BN3362" s="1230"/>
      <c r="BO3362" s="1230"/>
      <c r="BP3362" s="1230"/>
      <c r="BQ3362" s="1230"/>
      <c r="BR3362" s="1230"/>
      <c r="BS3362" s="1230"/>
      <c r="BT3362" s="1230"/>
      <c r="BU3362" s="1230"/>
      <c r="BV3362" s="1230"/>
      <c r="BW3362" s="1230"/>
      <c r="BX3362" s="1230"/>
      <c r="BY3362" s="1230"/>
    </row>
    <row r="3363" spans="36:77" s="1227" customFormat="1" ht="12.75">
      <c r="AJ3363" s="1228"/>
      <c r="AK3363" s="1228"/>
      <c r="AL3363" s="1228"/>
      <c r="AM3363" s="1228"/>
      <c r="AN3363" s="1228"/>
      <c r="AO3363" s="1228"/>
      <c r="AP3363" s="1228"/>
      <c r="AQ3363" s="1228"/>
      <c r="AR3363" s="1229"/>
      <c r="AS3363" s="1229"/>
      <c r="AT3363" s="1229"/>
      <c r="AU3363" s="1229"/>
      <c r="AV3363" s="1229"/>
      <c r="AW3363" s="1229"/>
      <c r="AX3363" s="1229"/>
      <c r="AY3363" s="1229"/>
      <c r="AZ3363" s="1229"/>
      <c r="BA3363" s="1229"/>
      <c r="BB3363" s="1229"/>
      <c r="BC3363" s="1229"/>
      <c r="BD3363" s="1229"/>
      <c r="BE3363" s="1230"/>
      <c r="BF3363" s="1230"/>
      <c r="BG3363" s="1230"/>
      <c r="BH3363" s="1230"/>
      <c r="BI3363" s="1230"/>
      <c r="BJ3363" s="1230"/>
      <c r="BK3363" s="1230"/>
      <c r="BL3363" s="1230"/>
      <c r="BM3363" s="1230"/>
      <c r="BN3363" s="1230"/>
      <c r="BO3363" s="1230"/>
      <c r="BP3363" s="1230"/>
      <c r="BQ3363" s="1230"/>
      <c r="BR3363" s="1230"/>
      <c r="BS3363" s="1230"/>
      <c r="BT3363" s="1230"/>
      <c r="BU3363" s="1230"/>
      <c r="BV3363" s="1230"/>
      <c r="BW3363" s="1230"/>
      <c r="BX3363" s="1230"/>
      <c r="BY3363" s="1230"/>
    </row>
    <row r="3364" spans="36:77" s="1227" customFormat="1" ht="12.75">
      <c r="AJ3364" s="1228"/>
      <c r="AK3364" s="1228"/>
      <c r="AL3364" s="1228"/>
      <c r="AM3364" s="1228"/>
      <c r="AN3364" s="1228"/>
      <c r="AO3364" s="1228"/>
      <c r="AP3364" s="1228"/>
      <c r="AQ3364" s="1228"/>
      <c r="AR3364" s="1229"/>
      <c r="AS3364" s="1229"/>
      <c r="AT3364" s="1229"/>
      <c r="AU3364" s="1229"/>
      <c r="AV3364" s="1229"/>
      <c r="AW3364" s="1229"/>
      <c r="AX3364" s="1229"/>
      <c r="AY3364" s="1229"/>
      <c r="AZ3364" s="1229"/>
      <c r="BA3364" s="1229"/>
      <c r="BB3364" s="1229"/>
      <c r="BC3364" s="1229"/>
      <c r="BD3364" s="1229"/>
      <c r="BE3364" s="1230"/>
      <c r="BF3364" s="1230"/>
      <c r="BG3364" s="1230"/>
      <c r="BH3364" s="1230"/>
      <c r="BI3364" s="1230"/>
      <c r="BJ3364" s="1230"/>
      <c r="BK3364" s="1230"/>
      <c r="BL3364" s="1230"/>
      <c r="BM3364" s="1230"/>
      <c r="BN3364" s="1230"/>
      <c r="BO3364" s="1230"/>
      <c r="BP3364" s="1230"/>
      <c r="BQ3364" s="1230"/>
      <c r="BR3364" s="1230"/>
      <c r="BS3364" s="1230"/>
      <c r="BT3364" s="1230"/>
      <c r="BU3364" s="1230"/>
      <c r="BV3364" s="1230"/>
      <c r="BW3364" s="1230"/>
      <c r="BX3364" s="1230"/>
      <c r="BY3364" s="1230"/>
    </row>
    <row r="3365" spans="36:77" s="1227" customFormat="1" ht="12.75">
      <c r="AJ3365" s="1228"/>
      <c r="AK3365" s="1228"/>
      <c r="AL3365" s="1228"/>
      <c r="AM3365" s="1228"/>
      <c r="AN3365" s="1228"/>
      <c r="AO3365" s="1228"/>
      <c r="AP3365" s="1228"/>
      <c r="AQ3365" s="1228"/>
      <c r="AR3365" s="1229"/>
      <c r="AS3365" s="1229"/>
      <c r="AT3365" s="1229"/>
      <c r="AU3365" s="1229"/>
      <c r="AV3365" s="1229"/>
      <c r="AW3365" s="1229"/>
      <c r="AX3365" s="1229"/>
      <c r="AY3365" s="1229"/>
      <c r="AZ3365" s="1229"/>
      <c r="BA3365" s="1229"/>
      <c r="BB3365" s="1229"/>
      <c r="BC3365" s="1229"/>
      <c r="BD3365" s="1229"/>
      <c r="BE3365" s="1230"/>
      <c r="BF3365" s="1230"/>
      <c r="BG3365" s="1230"/>
      <c r="BH3365" s="1230"/>
      <c r="BI3365" s="1230"/>
      <c r="BJ3365" s="1230"/>
      <c r="BK3365" s="1230"/>
      <c r="BL3365" s="1230"/>
      <c r="BM3365" s="1230"/>
      <c r="BN3365" s="1230"/>
      <c r="BO3365" s="1230"/>
      <c r="BP3365" s="1230"/>
      <c r="BQ3365" s="1230"/>
      <c r="BR3365" s="1230"/>
      <c r="BS3365" s="1230"/>
      <c r="BT3365" s="1230"/>
      <c r="BU3365" s="1230"/>
      <c r="BV3365" s="1230"/>
      <c r="BW3365" s="1230"/>
      <c r="BX3365" s="1230"/>
      <c r="BY3365" s="1230"/>
    </row>
    <row r="3366" spans="36:77" s="1227" customFormat="1" ht="12.75">
      <c r="AJ3366" s="1228"/>
      <c r="AK3366" s="1228"/>
      <c r="AL3366" s="1228"/>
      <c r="AM3366" s="1228"/>
      <c r="AN3366" s="1228"/>
      <c r="AO3366" s="1228"/>
      <c r="AP3366" s="1228"/>
      <c r="AQ3366" s="1228"/>
      <c r="AR3366" s="1229"/>
      <c r="AS3366" s="1229"/>
      <c r="AT3366" s="1229"/>
      <c r="AU3366" s="1229"/>
      <c r="AV3366" s="1229"/>
      <c r="AW3366" s="1229"/>
      <c r="AX3366" s="1229"/>
      <c r="AY3366" s="1229"/>
      <c r="AZ3366" s="1229"/>
      <c r="BA3366" s="1229"/>
      <c r="BB3366" s="1229"/>
      <c r="BC3366" s="1229"/>
      <c r="BD3366" s="1229"/>
      <c r="BE3366" s="1230"/>
      <c r="BF3366" s="1230"/>
      <c r="BG3366" s="1230"/>
      <c r="BH3366" s="1230"/>
      <c r="BI3366" s="1230"/>
      <c r="BJ3366" s="1230"/>
      <c r="BK3366" s="1230"/>
      <c r="BL3366" s="1230"/>
      <c r="BM3366" s="1230"/>
      <c r="BN3366" s="1230"/>
      <c r="BO3366" s="1230"/>
      <c r="BP3366" s="1230"/>
      <c r="BQ3366" s="1230"/>
      <c r="BR3366" s="1230"/>
      <c r="BS3366" s="1230"/>
      <c r="BT3366" s="1230"/>
      <c r="BU3366" s="1230"/>
      <c r="BV3366" s="1230"/>
      <c r="BW3366" s="1230"/>
      <c r="BX3366" s="1230"/>
      <c r="BY3366" s="1230"/>
    </row>
    <row r="3367" spans="36:77" s="1227" customFormat="1" ht="12.75">
      <c r="AJ3367" s="1228"/>
      <c r="AK3367" s="1228"/>
      <c r="AL3367" s="1228"/>
      <c r="AM3367" s="1228"/>
      <c r="AN3367" s="1228"/>
      <c r="AO3367" s="1228"/>
      <c r="AP3367" s="1228"/>
      <c r="AQ3367" s="1228"/>
      <c r="AR3367" s="1229"/>
      <c r="AS3367" s="1229"/>
      <c r="AT3367" s="1229"/>
      <c r="AU3367" s="1229"/>
      <c r="AV3367" s="1229"/>
      <c r="AW3367" s="1229"/>
      <c r="AX3367" s="1229"/>
      <c r="AY3367" s="1229"/>
      <c r="AZ3367" s="1229"/>
      <c r="BA3367" s="1229"/>
      <c r="BB3367" s="1229"/>
      <c r="BC3367" s="1229"/>
      <c r="BD3367" s="1229"/>
      <c r="BE3367" s="1230"/>
      <c r="BF3367" s="1230"/>
      <c r="BG3367" s="1230"/>
      <c r="BH3367" s="1230"/>
      <c r="BI3367" s="1230"/>
      <c r="BJ3367" s="1230"/>
      <c r="BK3367" s="1230"/>
      <c r="BL3367" s="1230"/>
      <c r="BM3367" s="1230"/>
      <c r="BN3367" s="1230"/>
      <c r="BO3367" s="1230"/>
      <c r="BP3367" s="1230"/>
      <c r="BQ3367" s="1230"/>
      <c r="BR3367" s="1230"/>
      <c r="BS3367" s="1230"/>
      <c r="BT3367" s="1230"/>
      <c r="BU3367" s="1230"/>
      <c r="BV3367" s="1230"/>
      <c r="BW3367" s="1230"/>
      <c r="BX3367" s="1230"/>
      <c r="BY3367" s="1230"/>
    </row>
    <row r="3368" spans="36:77" s="1227" customFormat="1" ht="12.75">
      <c r="AJ3368" s="1228"/>
      <c r="AK3368" s="1228"/>
      <c r="AL3368" s="1228"/>
      <c r="AM3368" s="1228"/>
      <c r="AN3368" s="1228"/>
      <c r="AO3368" s="1228"/>
      <c r="AP3368" s="1228"/>
      <c r="AQ3368" s="1228"/>
      <c r="AR3368" s="1229"/>
      <c r="AS3368" s="1229"/>
      <c r="AT3368" s="1229"/>
      <c r="AU3368" s="1229"/>
      <c r="AV3368" s="1229"/>
      <c r="AW3368" s="1229"/>
      <c r="AX3368" s="1229"/>
      <c r="AY3368" s="1229"/>
      <c r="AZ3368" s="1229"/>
      <c r="BA3368" s="1229"/>
      <c r="BB3368" s="1229"/>
      <c r="BC3368" s="1229"/>
      <c r="BD3368" s="1229"/>
      <c r="BE3368" s="1230"/>
      <c r="BF3368" s="1230"/>
      <c r="BG3368" s="1230"/>
      <c r="BH3368" s="1230"/>
      <c r="BI3368" s="1230"/>
      <c r="BJ3368" s="1230"/>
      <c r="BK3368" s="1230"/>
      <c r="BL3368" s="1230"/>
      <c r="BM3368" s="1230"/>
      <c r="BN3368" s="1230"/>
      <c r="BO3368" s="1230"/>
      <c r="BP3368" s="1230"/>
      <c r="BQ3368" s="1230"/>
      <c r="BR3368" s="1230"/>
      <c r="BS3368" s="1230"/>
      <c r="BT3368" s="1230"/>
      <c r="BU3368" s="1230"/>
      <c r="BV3368" s="1230"/>
      <c r="BW3368" s="1230"/>
      <c r="BX3368" s="1230"/>
      <c r="BY3368" s="1230"/>
    </row>
    <row r="3369" spans="36:77" s="1227" customFormat="1" ht="12.75">
      <c r="AJ3369" s="1228"/>
      <c r="AK3369" s="1228"/>
      <c r="AL3369" s="1228"/>
      <c r="AM3369" s="1228"/>
      <c r="AN3369" s="1228"/>
      <c r="AO3369" s="1228"/>
      <c r="AP3369" s="1228"/>
      <c r="AQ3369" s="1228"/>
      <c r="AR3369" s="1229"/>
      <c r="AS3369" s="1229"/>
      <c r="AT3369" s="1229"/>
      <c r="AU3369" s="1229"/>
      <c r="AV3369" s="1229"/>
      <c r="AW3369" s="1229"/>
      <c r="AX3369" s="1229"/>
      <c r="AY3369" s="1229"/>
      <c r="AZ3369" s="1229"/>
      <c r="BA3369" s="1229"/>
      <c r="BB3369" s="1229"/>
      <c r="BC3369" s="1229"/>
      <c r="BD3369" s="1229"/>
      <c r="BE3369" s="1230"/>
      <c r="BF3369" s="1230"/>
      <c r="BG3369" s="1230"/>
      <c r="BH3369" s="1230"/>
      <c r="BI3369" s="1230"/>
      <c r="BJ3369" s="1230"/>
      <c r="BK3369" s="1230"/>
      <c r="BL3369" s="1230"/>
      <c r="BM3369" s="1230"/>
      <c r="BN3369" s="1230"/>
      <c r="BO3369" s="1230"/>
      <c r="BP3369" s="1230"/>
      <c r="BQ3369" s="1230"/>
      <c r="BR3369" s="1230"/>
      <c r="BS3369" s="1230"/>
      <c r="BT3369" s="1230"/>
      <c r="BU3369" s="1230"/>
      <c r="BV3369" s="1230"/>
      <c r="BW3369" s="1230"/>
      <c r="BX3369" s="1230"/>
      <c r="BY3369" s="1230"/>
    </row>
    <row r="3370" spans="36:77" s="1227" customFormat="1" ht="12.75">
      <c r="AJ3370" s="1228"/>
      <c r="AK3370" s="1228"/>
      <c r="AL3370" s="1228"/>
      <c r="AM3370" s="1228"/>
      <c r="AN3370" s="1228"/>
      <c r="AO3370" s="1228"/>
      <c r="AP3370" s="1228"/>
      <c r="AQ3370" s="1228"/>
      <c r="AR3370" s="1229"/>
      <c r="AS3370" s="1229"/>
      <c r="AT3370" s="1229"/>
      <c r="AU3370" s="1229"/>
      <c r="AV3370" s="1229"/>
      <c r="AW3370" s="1229"/>
      <c r="AX3370" s="1229"/>
      <c r="AY3370" s="1229"/>
      <c r="AZ3370" s="1229"/>
      <c r="BA3370" s="1229"/>
      <c r="BB3370" s="1229"/>
      <c r="BC3370" s="1229"/>
      <c r="BD3370" s="1229"/>
      <c r="BE3370" s="1230"/>
      <c r="BF3370" s="1230"/>
      <c r="BG3370" s="1230"/>
      <c r="BH3370" s="1230"/>
      <c r="BI3370" s="1230"/>
      <c r="BJ3370" s="1230"/>
      <c r="BK3370" s="1230"/>
      <c r="BL3370" s="1230"/>
      <c r="BM3370" s="1230"/>
      <c r="BN3370" s="1230"/>
      <c r="BO3370" s="1230"/>
      <c r="BP3370" s="1230"/>
      <c r="BQ3370" s="1230"/>
      <c r="BR3370" s="1230"/>
      <c r="BS3370" s="1230"/>
      <c r="BT3370" s="1230"/>
      <c r="BU3370" s="1230"/>
      <c r="BV3370" s="1230"/>
      <c r="BW3370" s="1230"/>
      <c r="BX3370" s="1230"/>
      <c r="BY3370" s="1230"/>
    </row>
    <row r="3371" spans="36:77" s="1227" customFormat="1" ht="12.75">
      <c r="AJ3371" s="1228"/>
      <c r="AK3371" s="1228"/>
      <c r="AL3371" s="1228"/>
      <c r="AM3371" s="1228"/>
      <c r="AN3371" s="1228"/>
      <c r="AO3371" s="1228"/>
      <c r="AP3371" s="1228"/>
      <c r="AQ3371" s="1228"/>
      <c r="AR3371" s="1229"/>
      <c r="AS3371" s="1229"/>
      <c r="AT3371" s="1229"/>
      <c r="AU3371" s="1229"/>
      <c r="AV3371" s="1229"/>
      <c r="AW3371" s="1229"/>
      <c r="AX3371" s="1229"/>
      <c r="AY3371" s="1229"/>
      <c r="AZ3371" s="1229"/>
      <c r="BA3371" s="1229"/>
      <c r="BB3371" s="1229"/>
      <c r="BC3371" s="1229"/>
      <c r="BD3371" s="1229"/>
      <c r="BE3371" s="1230"/>
      <c r="BF3371" s="1230"/>
      <c r="BG3371" s="1230"/>
      <c r="BH3371" s="1230"/>
      <c r="BI3371" s="1230"/>
      <c r="BJ3371" s="1230"/>
      <c r="BK3371" s="1230"/>
      <c r="BL3371" s="1230"/>
      <c r="BM3371" s="1230"/>
      <c r="BN3371" s="1230"/>
      <c r="BO3371" s="1230"/>
      <c r="BP3371" s="1230"/>
      <c r="BQ3371" s="1230"/>
      <c r="BR3371" s="1230"/>
      <c r="BS3371" s="1230"/>
      <c r="BT3371" s="1230"/>
      <c r="BU3371" s="1230"/>
      <c r="BV3371" s="1230"/>
      <c r="BW3371" s="1230"/>
      <c r="BX3371" s="1230"/>
      <c r="BY3371" s="1230"/>
    </row>
    <row r="3372" spans="36:77" s="1227" customFormat="1" ht="12.75">
      <c r="AJ3372" s="1228"/>
      <c r="AK3372" s="1228"/>
      <c r="AL3372" s="1228"/>
      <c r="AM3372" s="1228"/>
      <c r="AN3372" s="1228"/>
      <c r="AO3372" s="1228"/>
      <c r="AP3372" s="1228"/>
      <c r="AQ3372" s="1228"/>
      <c r="AR3372" s="1229"/>
      <c r="AS3372" s="1229"/>
      <c r="AT3372" s="1229"/>
      <c r="AU3372" s="1229"/>
      <c r="AV3372" s="1229"/>
      <c r="AW3372" s="1229"/>
      <c r="AX3372" s="1229"/>
      <c r="AY3372" s="1229"/>
      <c r="AZ3372" s="1229"/>
      <c r="BA3372" s="1229"/>
      <c r="BB3372" s="1229"/>
      <c r="BC3372" s="1229"/>
      <c r="BD3372" s="1229"/>
      <c r="BE3372" s="1230"/>
      <c r="BF3372" s="1230"/>
      <c r="BG3372" s="1230"/>
      <c r="BH3372" s="1230"/>
      <c r="BI3372" s="1230"/>
      <c r="BJ3372" s="1230"/>
      <c r="BK3372" s="1230"/>
      <c r="BL3372" s="1230"/>
      <c r="BM3372" s="1230"/>
      <c r="BN3372" s="1230"/>
      <c r="BO3372" s="1230"/>
      <c r="BP3372" s="1230"/>
      <c r="BQ3372" s="1230"/>
      <c r="BR3372" s="1230"/>
      <c r="BS3372" s="1230"/>
      <c r="BT3372" s="1230"/>
      <c r="BU3372" s="1230"/>
      <c r="BV3372" s="1230"/>
      <c r="BW3372" s="1230"/>
      <c r="BX3372" s="1230"/>
      <c r="BY3372" s="1230"/>
    </row>
    <row r="3373" spans="36:77" s="1227" customFormat="1" ht="12.75">
      <c r="AJ3373" s="1228"/>
      <c r="AK3373" s="1228"/>
      <c r="AL3373" s="1228"/>
      <c r="AM3373" s="1228"/>
      <c r="AN3373" s="1228"/>
      <c r="AO3373" s="1228"/>
      <c r="AP3373" s="1228"/>
      <c r="AQ3373" s="1228"/>
      <c r="AR3373" s="1229"/>
      <c r="AS3373" s="1229"/>
      <c r="AT3373" s="1229"/>
      <c r="AU3373" s="1229"/>
      <c r="AV3373" s="1229"/>
      <c r="AW3373" s="1229"/>
      <c r="AX3373" s="1229"/>
      <c r="AY3373" s="1229"/>
      <c r="AZ3373" s="1229"/>
      <c r="BA3373" s="1229"/>
      <c r="BB3373" s="1229"/>
      <c r="BC3373" s="1229"/>
      <c r="BD3373" s="1229"/>
      <c r="BE3373" s="1230"/>
      <c r="BF3373" s="1230"/>
      <c r="BG3373" s="1230"/>
      <c r="BH3373" s="1230"/>
      <c r="BI3373" s="1230"/>
      <c r="BJ3373" s="1230"/>
      <c r="BK3373" s="1230"/>
      <c r="BL3373" s="1230"/>
      <c r="BM3373" s="1230"/>
      <c r="BN3373" s="1230"/>
      <c r="BO3373" s="1230"/>
      <c r="BP3373" s="1230"/>
      <c r="BQ3373" s="1230"/>
      <c r="BR3373" s="1230"/>
      <c r="BS3373" s="1230"/>
      <c r="BT3373" s="1230"/>
      <c r="BU3373" s="1230"/>
      <c r="BV3373" s="1230"/>
      <c r="BW3373" s="1230"/>
      <c r="BX3373" s="1230"/>
      <c r="BY3373" s="1230"/>
    </row>
    <row r="3374" spans="36:77" s="1227" customFormat="1" ht="12.75">
      <c r="AJ3374" s="1228"/>
      <c r="AK3374" s="1228"/>
      <c r="AL3374" s="1228"/>
      <c r="AM3374" s="1228"/>
      <c r="AN3374" s="1228"/>
      <c r="AO3374" s="1228"/>
      <c r="AP3374" s="1228"/>
      <c r="AQ3374" s="1228"/>
      <c r="AR3374" s="1229"/>
      <c r="AS3374" s="1229"/>
      <c r="AT3374" s="1229"/>
      <c r="AU3374" s="1229"/>
      <c r="AV3374" s="1229"/>
      <c r="AW3374" s="1229"/>
      <c r="AX3374" s="1229"/>
      <c r="AY3374" s="1229"/>
      <c r="AZ3374" s="1229"/>
      <c r="BA3374" s="1229"/>
      <c r="BB3374" s="1229"/>
      <c r="BC3374" s="1229"/>
      <c r="BD3374" s="1229"/>
      <c r="BE3374" s="1230"/>
      <c r="BF3374" s="1230"/>
      <c r="BG3374" s="1230"/>
      <c r="BH3374" s="1230"/>
      <c r="BI3374" s="1230"/>
      <c r="BJ3374" s="1230"/>
      <c r="BK3374" s="1230"/>
      <c r="BL3374" s="1230"/>
      <c r="BM3374" s="1230"/>
      <c r="BN3374" s="1230"/>
      <c r="BO3374" s="1230"/>
      <c r="BP3374" s="1230"/>
      <c r="BQ3374" s="1230"/>
      <c r="BR3374" s="1230"/>
      <c r="BS3374" s="1230"/>
      <c r="BT3374" s="1230"/>
      <c r="BU3374" s="1230"/>
      <c r="BV3374" s="1230"/>
      <c r="BW3374" s="1230"/>
      <c r="BX3374" s="1230"/>
      <c r="BY3374" s="1230"/>
    </row>
    <row r="3375" spans="36:77" s="1227" customFormat="1" ht="12.75">
      <c r="AJ3375" s="1228"/>
      <c r="AK3375" s="1228"/>
      <c r="AL3375" s="1228"/>
      <c r="AM3375" s="1228"/>
      <c r="AN3375" s="1228"/>
      <c r="AO3375" s="1228"/>
      <c r="AP3375" s="1228"/>
      <c r="AQ3375" s="1228"/>
      <c r="AR3375" s="1229"/>
      <c r="AS3375" s="1229"/>
      <c r="AT3375" s="1229"/>
      <c r="AU3375" s="1229"/>
      <c r="AV3375" s="1229"/>
      <c r="AW3375" s="1229"/>
      <c r="AX3375" s="1229"/>
      <c r="AY3375" s="1229"/>
      <c r="AZ3375" s="1229"/>
      <c r="BA3375" s="1229"/>
      <c r="BB3375" s="1229"/>
      <c r="BC3375" s="1229"/>
      <c r="BD3375" s="1229"/>
      <c r="BE3375" s="1230"/>
      <c r="BF3375" s="1230"/>
      <c r="BG3375" s="1230"/>
      <c r="BH3375" s="1230"/>
      <c r="BI3375" s="1230"/>
      <c r="BJ3375" s="1230"/>
      <c r="BK3375" s="1230"/>
      <c r="BL3375" s="1230"/>
      <c r="BM3375" s="1230"/>
      <c r="BN3375" s="1230"/>
      <c r="BO3375" s="1230"/>
      <c r="BP3375" s="1230"/>
      <c r="BQ3375" s="1230"/>
      <c r="BR3375" s="1230"/>
      <c r="BS3375" s="1230"/>
      <c r="BT3375" s="1230"/>
      <c r="BU3375" s="1230"/>
      <c r="BV3375" s="1230"/>
      <c r="BW3375" s="1230"/>
      <c r="BX3375" s="1230"/>
      <c r="BY3375" s="1230"/>
    </row>
    <row r="3376" spans="36:77" s="1227" customFormat="1" ht="12.75">
      <c r="AJ3376" s="1228"/>
      <c r="AK3376" s="1228"/>
      <c r="AL3376" s="1228"/>
      <c r="AM3376" s="1228"/>
      <c r="AN3376" s="1228"/>
      <c r="AO3376" s="1228"/>
      <c r="AP3376" s="1228"/>
      <c r="AQ3376" s="1228"/>
      <c r="AR3376" s="1229"/>
      <c r="AS3376" s="1229"/>
      <c r="AT3376" s="1229"/>
      <c r="AU3376" s="1229"/>
      <c r="AV3376" s="1229"/>
      <c r="AW3376" s="1229"/>
      <c r="AX3376" s="1229"/>
      <c r="AY3376" s="1229"/>
      <c r="AZ3376" s="1229"/>
      <c r="BA3376" s="1229"/>
      <c r="BB3376" s="1229"/>
      <c r="BC3376" s="1229"/>
      <c r="BD3376" s="1229"/>
      <c r="BE3376" s="1230"/>
      <c r="BF3376" s="1230"/>
      <c r="BG3376" s="1230"/>
      <c r="BH3376" s="1230"/>
      <c r="BI3376" s="1230"/>
      <c r="BJ3376" s="1230"/>
      <c r="BK3376" s="1230"/>
      <c r="BL3376" s="1230"/>
      <c r="BM3376" s="1230"/>
      <c r="BN3376" s="1230"/>
      <c r="BO3376" s="1230"/>
      <c r="BP3376" s="1230"/>
      <c r="BQ3376" s="1230"/>
      <c r="BR3376" s="1230"/>
      <c r="BS3376" s="1230"/>
      <c r="BT3376" s="1230"/>
      <c r="BU3376" s="1230"/>
      <c r="BV3376" s="1230"/>
      <c r="BW3376" s="1230"/>
      <c r="BX3376" s="1230"/>
      <c r="BY3376" s="1230"/>
    </row>
    <row r="3377" spans="36:77" s="1227" customFormat="1" ht="12.75">
      <c r="AJ3377" s="1228"/>
      <c r="AK3377" s="1228"/>
      <c r="AL3377" s="1228"/>
      <c r="AM3377" s="1228"/>
      <c r="AN3377" s="1228"/>
      <c r="AO3377" s="1228"/>
      <c r="AP3377" s="1228"/>
      <c r="AQ3377" s="1228"/>
      <c r="AR3377" s="1229"/>
      <c r="AS3377" s="1229"/>
      <c r="AT3377" s="1229"/>
      <c r="AU3377" s="1229"/>
      <c r="AV3377" s="1229"/>
      <c r="AW3377" s="1229"/>
      <c r="AX3377" s="1229"/>
      <c r="AY3377" s="1229"/>
      <c r="AZ3377" s="1229"/>
      <c r="BA3377" s="1229"/>
      <c r="BB3377" s="1229"/>
      <c r="BC3377" s="1229"/>
      <c r="BD3377" s="1229"/>
      <c r="BE3377" s="1230"/>
      <c r="BF3377" s="1230"/>
      <c r="BG3377" s="1230"/>
      <c r="BH3377" s="1230"/>
      <c r="BI3377" s="1230"/>
      <c r="BJ3377" s="1230"/>
      <c r="BK3377" s="1230"/>
      <c r="BL3377" s="1230"/>
      <c r="BM3377" s="1230"/>
      <c r="BN3377" s="1230"/>
      <c r="BO3377" s="1230"/>
      <c r="BP3377" s="1230"/>
      <c r="BQ3377" s="1230"/>
      <c r="BR3377" s="1230"/>
      <c r="BS3377" s="1230"/>
      <c r="BT3377" s="1230"/>
      <c r="BU3377" s="1230"/>
      <c r="BV3377" s="1230"/>
      <c r="BW3377" s="1230"/>
      <c r="BX3377" s="1230"/>
      <c r="BY3377" s="1230"/>
    </row>
    <row r="3378" spans="36:77" s="1227" customFormat="1" ht="12.75">
      <c r="AJ3378" s="1228"/>
      <c r="AK3378" s="1228"/>
      <c r="AL3378" s="1228"/>
      <c r="AM3378" s="1228"/>
      <c r="AN3378" s="1228"/>
      <c r="AO3378" s="1228"/>
      <c r="AP3378" s="1228"/>
      <c r="AQ3378" s="1228"/>
      <c r="AR3378" s="1229"/>
      <c r="AS3378" s="1229"/>
      <c r="AT3378" s="1229"/>
      <c r="AU3378" s="1229"/>
      <c r="AV3378" s="1229"/>
      <c r="AW3378" s="1229"/>
      <c r="AX3378" s="1229"/>
      <c r="AY3378" s="1229"/>
      <c r="AZ3378" s="1229"/>
      <c r="BA3378" s="1229"/>
      <c r="BB3378" s="1229"/>
      <c r="BC3378" s="1229"/>
      <c r="BD3378" s="1229"/>
      <c r="BE3378" s="1230"/>
      <c r="BF3378" s="1230"/>
      <c r="BG3378" s="1230"/>
      <c r="BH3378" s="1230"/>
      <c r="BI3378" s="1230"/>
      <c r="BJ3378" s="1230"/>
      <c r="BK3378" s="1230"/>
      <c r="BL3378" s="1230"/>
      <c r="BM3378" s="1230"/>
      <c r="BN3378" s="1230"/>
      <c r="BO3378" s="1230"/>
      <c r="BP3378" s="1230"/>
      <c r="BQ3378" s="1230"/>
      <c r="BR3378" s="1230"/>
      <c r="BS3378" s="1230"/>
      <c r="BT3378" s="1230"/>
      <c r="BU3378" s="1230"/>
      <c r="BV3378" s="1230"/>
      <c r="BW3378" s="1230"/>
      <c r="BX3378" s="1230"/>
      <c r="BY3378" s="1230"/>
    </row>
    <row r="3379" spans="36:77" s="1227" customFormat="1" ht="12.75">
      <c r="AJ3379" s="1228"/>
      <c r="AK3379" s="1228"/>
      <c r="AL3379" s="1228"/>
      <c r="AM3379" s="1228"/>
      <c r="AN3379" s="1228"/>
      <c r="AO3379" s="1228"/>
      <c r="AP3379" s="1228"/>
      <c r="AQ3379" s="1228"/>
      <c r="AR3379" s="1229"/>
      <c r="AS3379" s="1229"/>
      <c r="AT3379" s="1229"/>
      <c r="AU3379" s="1229"/>
      <c r="AV3379" s="1229"/>
      <c r="AW3379" s="1229"/>
      <c r="AX3379" s="1229"/>
      <c r="AY3379" s="1229"/>
      <c r="AZ3379" s="1229"/>
      <c r="BA3379" s="1229"/>
      <c r="BB3379" s="1229"/>
      <c r="BC3379" s="1229"/>
      <c r="BD3379" s="1229"/>
      <c r="BE3379" s="1230"/>
      <c r="BF3379" s="1230"/>
      <c r="BG3379" s="1230"/>
      <c r="BH3379" s="1230"/>
      <c r="BI3379" s="1230"/>
      <c r="BJ3379" s="1230"/>
      <c r="BK3379" s="1230"/>
      <c r="BL3379" s="1230"/>
      <c r="BM3379" s="1230"/>
      <c r="BN3379" s="1230"/>
      <c r="BO3379" s="1230"/>
      <c r="BP3379" s="1230"/>
      <c r="BQ3379" s="1230"/>
      <c r="BR3379" s="1230"/>
      <c r="BS3379" s="1230"/>
      <c r="BT3379" s="1230"/>
      <c r="BU3379" s="1230"/>
      <c r="BV3379" s="1230"/>
      <c r="BW3379" s="1230"/>
      <c r="BX3379" s="1230"/>
      <c r="BY3379" s="1230"/>
    </row>
    <row r="3380" spans="36:77" s="1227" customFormat="1" ht="12.75">
      <c r="AJ3380" s="1228"/>
      <c r="AK3380" s="1228"/>
      <c r="AL3380" s="1228"/>
      <c r="AM3380" s="1228"/>
      <c r="AN3380" s="1228"/>
      <c r="AO3380" s="1228"/>
      <c r="AP3380" s="1228"/>
      <c r="AQ3380" s="1228"/>
      <c r="AR3380" s="1229"/>
      <c r="AS3380" s="1229"/>
      <c r="AT3380" s="1229"/>
      <c r="AU3380" s="1229"/>
      <c r="AV3380" s="1229"/>
      <c r="AW3380" s="1229"/>
      <c r="AX3380" s="1229"/>
      <c r="AY3380" s="1229"/>
      <c r="AZ3380" s="1229"/>
      <c r="BA3380" s="1229"/>
      <c r="BB3380" s="1229"/>
      <c r="BC3380" s="1229"/>
      <c r="BD3380" s="1229"/>
      <c r="BE3380" s="1230"/>
      <c r="BF3380" s="1230"/>
      <c r="BG3380" s="1230"/>
      <c r="BH3380" s="1230"/>
      <c r="BI3380" s="1230"/>
      <c r="BJ3380" s="1230"/>
      <c r="BK3380" s="1230"/>
      <c r="BL3380" s="1230"/>
      <c r="BM3380" s="1230"/>
      <c r="BN3380" s="1230"/>
      <c r="BO3380" s="1230"/>
      <c r="BP3380" s="1230"/>
      <c r="BQ3380" s="1230"/>
      <c r="BR3380" s="1230"/>
      <c r="BS3380" s="1230"/>
      <c r="BT3380" s="1230"/>
      <c r="BU3380" s="1230"/>
      <c r="BV3380" s="1230"/>
      <c r="BW3380" s="1230"/>
      <c r="BX3380" s="1230"/>
      <c r="BY3380" s="1230"/>
    </row>
    <row r="3381" spans="36:77" s="1227" customFormat="1" ht="12.75">
      <c r="AJ3381" s="1228"/>
      <c r="AK3381" s="1228"/>
      <c r="AL3381" s="1228"/>
      <c r="AM3381" s="1228"/>
      <c r="AN3381" s="1228"/>
      <c r="AO3381" s="1228"/>
      <c r="AP3381" s="1228"/>
      <c r="AQ3381" s="1228"/>
      <c r="AR3381" s="1229"/>
      <c r="AS3381" s="1229"/>
      <c r="AT3381" s="1229"/>
      <c r="AU3381" s="1229"/>
      <c r="AV3381" s="1229"/>
      <c r="AW3381" s="1229"/>
      <c r="AX3381" s="1229"/>
      <c r="AY3381" s="1229"/>
      <c r="AZ3381" s="1229"/>
      <c r="BA3381" s="1229"/>
      <c r="BB3381" s="1229"/>
      <c r="BC3381" s="1229"/>
      <c r="BD3381" s="1229"/>
      <c r="BE3381" s="1230"/>
      <c r="BF3381" s="1230"/>
      <c r="BG3381" s="1230"/>
      <c r="BH3381" s="1230"/>
      <c r="BI3381" s="1230"/>
      <c r="BJ3381" s="1230"/>
      <c r="BK3381" s="1230"/>
      <c r="BL3381" s="1230"/>
      <c r="BM3381" s="1230"/>
      <c r="BN3381" s="1230"/>
      <c r="BO3381" s="1230"/>
      <c r="BP3381" s="1230"/>
      <c r="BQ3381" s="1230"/>
      <c r="BR3381" s="1230"/>
      <c r="BS3381" s="1230"/>
      <c r="BT3381" s="1230"/>
      <c r="BU3381" s="1230"/>
      <c r="BV3381" s="1230"/>
      <c r="BW3381" s="1230"/>
      <c r="BX3381" s="1230"/>
      <c r="BY3381" s="1230"/>
    </row>
    <row r="3382" spans="36:77" s="1227" customFormat="1" ht="12.75">
      <c r="AJ3382" s="1228"/>
      <c r="AK3382" s="1228"/>
      <c r="AL3382" s="1228"/>
      <c r="AM3382" s="1228"/>
      <c r="AN3382" s="1228"/>
      <c r="AO3382" s="1228"/>
      <c r="AP3382" s="1228"/>
      <c r="AQ3382" s="1228"/>
      <c r="AR3382" s="1229"/>
      <c r="AS3382" s="1229"/>
      <c r="AT3382" s="1229"/>
      <c r="AU3382" s="1229"/>
      <c r="AV3382" s="1229"/>
      <c r="AW3382" s="1229"/>
      <c r="AX3382" s="1229"/>
      <c r="AY3382" s="1229"/>
      <c r="AZ3382" s="1229"/>
      <c r="BA3382" s="1229"/>
      <c r="BB3382" s="1229"/>
      <c r="BC3382" s="1229"/>
      <c r="BD3382" s="1229"/>
      <c r="BE3382" s="1230"/>
      <c r="BF3382" s="1230"/>
      <c r="BG3382" s="1230"/>
      <c r="BH3382" s="1230"/>
      <c r="BI3382" s="1230"/>
      <c r="BJ3382" s="1230"/>
      <c r="BK3382" s="1230"/>
      <c r="BL3382" s="1230"/>
      <c r="BM3382" s="1230"/>
      <c r="BN3382" s="1230"/>
      <c r="BO3382" s="1230"/>
      <c r="BP3382" s="1230"/>
      <c r="BQ3382" s="1230"/>
      <c r="BR3382" s="1230"/>
      <c r="BS3382" s="1230"/>
      <c r="BT3382" s="1230"/>
      <c r="BU3382" s="1230"/>
      <c r="BV3382" s="1230"/>
      <c r="BW3382" s="1230"/>
      <c r="BX3382" s="1230"/>
      <c r="BY3382" s="1230"/>
    </row>
    <row r="3383" spans="36:77" s="1227" customFormat="1" ht="12.75">
      <c r="AJ3383" s="1228"/>
      <c r="AK3383" s="1228"/>
      <c r="AL3383" s="1228"/>
      <c r="AM3383" s="1228"/>
      <c r="AN3383" s="1228"/>
      <c r="AO3383" s="1228"/>
      <c r="AP3383" s="1228"/>
      <c r="AQ3383" s="1228"/>
      <c r="AR3383" s="1229"/>
      <c r="AS3383" s="1229"/>
      <c r="AT3383" s="1229"/>
      <c r="AU3383" s="1229"/>
      <c r="AV3383" s="1229"/>
      <c r="AW3383" s="1229"/>
      <c r="AX3383" s="1229"/>
      <c r="AY3383" s="1229"/>
      <c r="AZ3383" s="1229"/>
      <c r="BA3383" s="1229"/>
      <c r="BB3383" s="1229"/>
      <c r="BC3383" s="1229"/>
      <c r="BD3383" s="1229"/>
      <c r="BE3383" s="1230"/>
      <c r="BF3383" s="1230"/>
      <c r="BG3383" s="1230"/>
      <c r="BH3383" s="1230"/>
      <c r="BI3383" s="1230"/>
      <c r="BJ3383" s="1230"/>
      <c r="BK3383" s="1230"/>
      <c r="BL3383" s="1230"/>
      <c r="BM3383" s="1230"/>
      <c r="BN3383" s="1230"/>
      <c r="BO3383" s="1230"/>
      <c r="BP3383" s="1230"/>
      <c r="BQ3383" s="1230"/>
      <c r="BR3383" s="1230"/>
      <c r="BS3383" s="1230"/>
      <c r="BT3383" s="1230"/>
      <c r="BU3383" s="1230"/>
      <c r="BV3383" s="1230"/>
      <c r="BW3383" s="1230"/>
      <c r="BX3383" s="1230"/>
      <c r="BY3383" s="1230"/>
    </row>
    <row r="3384" spans="36:77" s="1227" customFormat="1" ht="12.75">
      <c r="AJ3384" s="1228"/>
      <c r="AK3384" s="1228"/>
      <c r="AL3384" s="1228"/>
      <c r="AM3384" s="1228"/>
      <c r="AN3384" s="1228"/>
      <c r="AO3384" s="1228"/>
      <c r="AP3384" s="1228"/>
      <c r="AQ3384" s="1228"/>
      <c r="AR3384" s="1229"/>
      <c r="AS3384" s="1229"/>
      <c r="AT3384" s="1229"/>
      <c r="AU3384" s="1229"/>
      <c r="AV3384" s="1229"/>
      <c r="AW3384" s="1229"/>
      <c r="AX3384" s="1229"/>
      <c r="AY3384" s="1229"/>
      <c r="AZ3384" s="1229"/>
      <c r="BA3384" s="1229"/>
      <c r="BB3384" s="1229"/>
      <c r="BC3384" s="1229"/>
      <c r="BD3384" s="1229"/>
      <c r="BE3384" s="1230"/>
      <c r="BF3384" s="1230"/>
      <c r="BG3384" s="1230"/>
      <c r="BH3384" s="1230"/>
      <c r="BI3384" s="1230"/>
      <c r="BJ3384" s="1230"/>
      <c r="BK3384" s="1230"/>
      <c r="BL3384" s="1230"/>
      <c r="BM3384" s="1230"/>
      <c r="BN3384" s="1230"/>
      <c r="BO3384" s="1230"/>
      <c r="BP3384" s="1230"/>
      <c r="BQ3384" s="1230"/>
      <c r="BR3384" s="1230"/>
      <c r="BS3384" s="1230"/>
      <c r="BT3384" s="1230"/>
      <c r="BU3384" s="1230"/>
      <c r="BV3384" s="1230"/>
      <c r="BW3384" s="1230"/>
      <c r="BX3384" s="1230"/>
      <c r="BY3384" s="1230"/>
    </row>
    <row r="3385" spans="36:77" s="1227" customFormat="1" ht="12.75">
      <c r="AJ3385" s="1228"/>
      <c r="AK3385" s="1228"/>
      <c r="AL3385" s="1228"/>
      <c r="AM3385" s="1228"/>
      <c r="AN3385" s="1228"/>
      <c r="AO3385" s="1228"/>
      <c r="AP3385" s="1228"/>
      <c r="AQ3385" s="1228"/>
      <c r="AR3385" s="1229"/>
      <c r="AS3385" s="1229"/>
      <c r="AT3385" s="1229"/>
      <c r="AU3385" s="1229"/>
      <c r="AV3385" s="1229"/>
      <c r="AW3385" s="1229"/>
      <c r="AX3385" s="1229"/>
      <c r="AY3385" s="1229"/>
      <c r="AZ3385" s="1229"/>
      <c r="BA3385" s="1229"/>
      <c r="BB3385" s="1229"/>
      <c r="BC3385" s="1229"/>
      <c r="BD3385" s="1229"/>
      <c r="BE3385" s="1230"/>
      <c r="BF3385" s="1230"/>
      <c r="BG3385" s="1230"/>
      <c r="BH3385" s="1230"/>
      <c r="BI3385" s="1230"/>
      <c r="BJ3385" s="1230"/>
      <c r="BK3385" s="1230"/>
      <c r="BL3385" s="1230"/>
      <c r="BM3385" s="1230"/>
      <c r="BN3385" s="1230"/>
      <c r="BO3385" s="1230"/>
      <c r="BP3385" s="1230"/>
      <c r="BQ3385" s="1230"/>
      <c r="BR3385" s="1230"/>
      <c r="BS3385" s="1230"/>
      <c r="BT3385" s="1230"/>
      <c r="BU3385" s="1230"/>
      <c r="BV3385" s="1230"/>
      <c r="BW3385" s="1230"/>
      <c r="BX3385" s="1230"/>
      <c r="BY3385" s="1230"/>
    </row>
    <row r="3386" spans="36:77" s="1227" customFormat="1" ht="12.75">
      <c r="AJ3386" s="1228"/>
      <c r="AK3386" s="1228"/>
      <c r="AL3386" s="1228"/>
      <c r="AM3386" s="1228"/>
      <c r="AN3386" s="1228"/>
      <c r="AO3386" s="1228"/>
      <c r="AP3386" s="1228"/>
      <c r="AQ3386" s="1228"/>
      <c r="AR3386" s="1229"/>
      <c r="AS3386" s="1229"/>
      <c r="AT3386" s="1229"/>
      <c r="AU3386" s="1229"/>
      <c r="AV3386" s="1229"/>
      <c r="AW3386" s="1229"/>
      <c r="AX3386" s="1229"/>
      <c r="AY3386" s="1229"/>
      <c r="AZ3386" s="1229"/>
      <c r="BA3386" s="1229"/>
      <c r="BB3386" s="1229"/>
      <c r="BC3386" s="1229"/>
      <c r="BD3386" s="1229"/>
      <c r="BE3386" s="1230"/>
      <c r="BF3386" s="1230"/>
      <c r="BG3386" s="1230"/>
      <c r="BH3386" s="1230"/>
      <c r="BI3386" s="1230"/>
      <c r="BJ3386" s="1230"/>
      <c r="BK3386" s="1230"/>
      <c r="BL3386" s="1230"/>
      <c r="BM3386" s="1230"/>
      <c r="BN3386" s="1230"/>
      <c r="BO3386" s="1230"/>
      <c r="BP3386" s="1230"/>
      <c r="BQ3386" s="1230"/>
      <c r="BR3386" s="1230"/>
      <c r="BS3386" s="1230"/>
      <c r="BT3386" s="1230"/>
      <c r="BU3386" s="1230"/>
      <c r="BV3386" s="1230"/>
      <c r="BW3386" s="1230"/>
      <c r="BX3386" s="1230"/>
      <c r="BY3386" s="1230"/>
    </row>
    <row r="3387" spans="36:77" s="1227" customFormat="1" ht="12.75">
      <c r="AJ3387" s="1228"/>
      <c r="AK3387" s="1228"/>
      <c r="AL3387" s="1228"/>
      <c r="AM3387" s="1228"/>
      <c r="AN3387" s="1228"/>
      <c r="AO3387" s="1228"/>
      <c r="AP3387" s="1228"/>
      <c r="AQ3387" s="1228"/>
      <c r="AR3387" s="1229"/>
      <c r="AS3387" s="1229"/>
      <c r="AT3387" s="1229"/>
      <c r="AU3387" s="1229"/>
      <c r="AV3387" s="1229"/>
      <c r="AW3387" s="1229"/>
      <c r="AX3387" s="1229"/>
      <c r="AY3387" s="1229"/>
      <c r="AZ3387" s="1229"/>
      <c r="BA3387" s="1229"/>
      <c r="BB3387" s="1229"/>
      <c r="BC3387" s="1229"/>
      <c r="BD3387" s="1229"/>
      <c r="BE3387" s="1230"/>
      <c r="BF3387" s="1230"/>
      <c r="BG3387" s="1230"/>
      <c r="BH3387" s="1230"/>
      <c r="BI3387" s="1230"/>
      <c r="BJ3387" s="1230"/>
      <c r="BK3387" s="1230"/>
      <c r="BL3387" s="1230"/>
      <c r="BM3387" s="1230"/>
      <c r="BN3387" s="1230"/>
      <c r="BO3387" s="1230"/>
      <c r="BP3387" s="1230"/>
      <c r="BQ3387" s="1230"/>
      <c r="BR3387" s="1230"/>
      <c r="BS3387" s="1230"/>
      <c r="BT3387" s="1230"/>
      <c r="BU3387" s="1230"/>
      <c r="BV3387" s="1230"/>
      <c r="BW3387" s="1230"/>
      <c r="BX3387" s="1230"/>
      <c r="BY3387" s="1230"/>
    </row>
    <row r="3388" spans="36:77" s="1227" customFormat="1" ht="12.75">
      <c r="AJ3388" s="1228"/>
      <c r="AK3388" s="1228"/>
      <c r="AL3388" s="1228"/>
      <c r="AM3388" s="1228"/>
      <c r="AN3388" s="1228"/>
      <c r="AO3388" s="1228"/>
      <c r="AP3388" s="1228"/>
      <c r="AQ3388" s="1228"/>
      <c r="AR3388" s="1229"/>
      <c r="AS3388" s="1229"/>
      <c r="AT3388" s="1229"/>
      <c r="AU3388" s="1229"/>
      <c r="AV3388" s="1229"/>
      <c r="AW3388" s="1229"/>
      <c r="AX3388" s="1229"/>
      <c r="AY3388" s="1229"/>
      <c r="AZ3388" s="1229"/>
      <c r="BA3388" s="1229"/>
      <c r="BB3388" s="1229"/>
      <c r="BC3388" s="1229"/>
      <c r="BD3388" s="1229"/>
      <c r="BE3388" s="1230"/>
      <c r="BF3388" s="1230"/>
      <c r="BG3388" s="1230"/>
      <c r="BH3388" s="1230"/>
      <c r="BI3388" s="1230"/>
      <c r="BJ3388" s="1230"/>
      <c r="BK3388" s="1230"/>
      <c r="BL3388" s="1230"/>
      <c r="BM3388" s="1230"/>
      <c r="BN3388" s="1230"/>
      <c r="BO3388" s="1230"/>
      <c r="BP3388" s="1230"/>
      <c r="BQ3388" s="1230"/>
      <c r="BR3388" s="1230"/>
      <c r="BS3388" s="1230"/>
      <c r="BT3388" s="1230"/>
      <c r="BU3388" s="1230"/>
      <c r="BV3388" s="1230"/>
      <c r="BW3388" s="1230"/>
      <c r="BX3388" s="1230"/>
      <c r="BY3388" s="1230"/>
    </row>
    <row r="3389" spans="36:77" s="1227" customFormat="1" ht="12.75">
      <c r="AJ3389" s="1228"/>
      <c r="AK3389" s="1228"/>
      <c r="AL3389" s="1228"/>
      <c r="AM3389" s="1228"/>
      <c r="AN3389" s="1228"/>
      <c r="AO3389" s="1228"/>
      <c r="AP3389" s="1228"/>
      <c r="AQ3389" s="1228"/>
      <c r="AR3389" s="1229"/>
      <c r="AS3389" s="1229"/>
      <c r="AT3389" s="1229"/>
      <c r="AU3389" s="1229"/>
      <c r="AV3389" s="1229"/>
      <c r="AW3389" s="1229"/>
      <c r="AX3389" s="1229"/>
      <c r="AY3389" s="1229"/>
      <c r="AZ3389" s="1229"/>
      <c r="BA3389" s="1229"/>
      <c r="BB3389" s="1229"/>
      <c r="BC3389" s="1229"/>
      <c r="BD3389" s="1229"/>
      <c r="BE3389" s="1230"/>
      <c r="BF3389" s="1230"/>
      <c r="BG3389" s="1230"/>
      <c r="BH3389" s="1230"/>
      <c r="BI3389" s="1230"/>
      <c r="BJ3389" s="1230"/>
      <c r="BK3389" s="1230"/>
      <c r="BL3389" s="1230"/>
      <c r="BM3389" s="1230"/>
      <c r="BN3389" s="1230"/>
      <c r="BO3389" s="1230"/>
      <c r="BP3389" s="1230"/>
      <c r="BQ3389" s="1230"/>
      <c r="BR3389" s="1230"/>
      <c r="BS3389" s="1230"/>
      <c r="BT3389" s="1230"/>
      <c r="BU3389" s="1230"/>
      <c r="BV3389" s="1230"/>
      <c r="BW3389" s="1230"/>
      <c r="BX3389" s="1230"/>
      <c r="BY3389" s="1230"/>
    </row>
    <row r="3390" spans="36:77" s="1227" customFormat="1" ht="12.75">
      <c r="AJ3390" s="1228"/>
      <c r="AK3390" s="1228"/>
      <c r="AL3390" s="1228"/>
      <c r="AM3390" s="1228"/>
      <c r="AN3390" s="1228"/>
      <c r="AO3390" s="1228"/>
      <c r="AP3390" s="1228"/>
      <c r="AQ3390" s="1228"/>
      <c r="AR3390" s="1229"/>
      <c r="AS3390" s="1229"/>
      <c r="AT3390" s="1229"/>
      <c r="AU3390" s="1229"/>
      <c r="AV3390" s="1229"/>
      <c r="AW3390" s="1229"/>
      <c r="AX3390" s="1229"/>
      <c r="AY3390" s="1229"/>
      <c r="AZ3390" s="1229"/>
      <c r="BA3390" s="1229"/>
      <c r="BB3390" s="1229"/>
      <c r="BC3390" s="1229"/>
      <c r="BD3390" s="1229"/>
      <c r="BE3390" s="1230"/>
      <c r="BF3390" s="1230"/>
      <c r="BG3390" s="1230"/>
      <c r="BH3390" s="1230"/>
      <c r="BI3390" s="1230"/>
      <c r="BJ3390" s="1230"/>
      <c r="BK3390" s="1230"/>
      <c r="BL3390" s="1230"/>
      <c r="BM3390" s="1230"/>
      <c r="BN3390" s="1230"/>
      <c r="BO3390" s="1230"/>
      <c r="BP3390" s="1230"/>
      <c r="BQ3390" s="1230"/>
      <c r="BR3390" s="1230"/>
      <c r="BS3390" s="1230"/>
      <c r="BT3390" s="1230"/>
      <c r="BU3390" s="1230"/>
      <c r="BV3390" s="1230"/>
      <c r="BW3390" s="1230"/>
      <c r="BX3390" s="1230"/>
      <c r="BY3390" s="1230"/>
    </row>
    <row r="3391" spans="36:77" s="1227" customFormat="1" ht="12.75">
      <c r="AJ3391" s="1228"/>
      <c r="AK3391" s="1228"/>
      <c r="AL3391" s="1228"/>
      <c r="AM3391" s="1228"/>
      <c r="AN3391" s="1228"/>
      <c r="AO3391" s="1228"/>
      <c r="AP3391" s="1228"/>
      <c r="AQ3391" s="1228"/>
      <c r="AR3391" s="1229"/>
      <c r="AS3391" s="1229"/>
      <c r="AT3391" s="1229"/>
      <c r="AU3391" s="1229"/>
      <c r="AV3391" s="1229"/>
      <c r="AW3391" s="1229"/>
      <c r="AX3391" s="1229"/>
      <c r="AY3391" s="1229"/>
      <c r="AZ3391" s="1229"/>
      <c r="BA3391" s="1229"/>
      <c r="BB3391" s="1229"/>
      <c r="BC3391" s="1229"/>
      <c r="BD3391" s="1229"/>
      <c r="BE3391" s="1230"/>
      <c r="BF3391" s="1230"/>
      <c r="BG3391" s="1230"/>
      <c r="BH3391" s="1230"/>
      <c r="BI3391" s="1230"/>
      <c r="BJ3391" s="1230"/>
      <c r="BK3391" s="1230"/>
      <c r="BL3391" s="1230"/>
      <c r="BM3391" s="1230"/>
      <c r="BN3391" s="1230"/>
      <c r="BO3391" s="1230"/>
      <c r="BP3391" s="1230"/>
      <c r="BQ3391" s="1230"/>
      <c r="BR3391" s="1230"/>
      <c r="BS3391" s="1230"/>
      <c r="BT3391" s="1230"/>
      <c r="BU3391" s="1230"/>
      <c r="BV3391" s="1230"/>
      <c r="BW3391" s="1230"/>
      <c r="BX3391" s="1230"/>
      <c r="BY3391" s="1230"/>
    </row>
    <row r="3392" spans="36:77" s="1227" customFormat="1" ht="12.75">
      <c r="AJ3392" s="1228"/>
      <c r="AK3392" s="1228"/>
      <c r="AL3392" s="1228"/>
      <c r="AM3392" s="1228"/>
      <c r="AN3392" s="1228"/>
      <c r="AO3392" s="1228"/>
      <c r="AP3392" s="1228"/>
      <c r="AQ3392" s="1228"/>
      <c r="AR3392" s="1229"/>
      <c r="AS3392" s="1229"/>
      <c r="AT3392" s="1229"/>
      <c r="AU3392" s="1229"/>
      <c r="AV3392" s="1229"/>
      <c r="AW3392" s="1229"/>
      <c r="AX3392" s="1229"/>
      <c r="AY3392" s="1229"/>
      <c r="AZ3392" s="1229"/>
      <c r="BA3392" s="1229"/>
      <c r="BB3392" s="1229"/>
      <c r="BC3392" s="1229"/>
      <c r="BD3392" s="1229"/>
      <c r="BE3392" s="1230"/>
      <c r="BF3392" s="1230"/>
      <c r="BG3392" s="1230"/>
      <c r="BH3392" s="1230"/>
      <c r="BI3392" s="1230"/>
      <c r="BJ3392" s="1230"/>
      <c r="BK3392" s="1230"/>
      <c r="BL3392" s="1230"/>
      <c r="BM3392" s="1230"/>
      <c r="BN3392" s="1230"/>
      <c r="BO3392" s="1230"/>
      <c r="BP3392" s="1230"/>
      <c r="BQ3392" s="1230"/>
      <c r="BR3392" s="1230"/>
      <c r="BS3392" s="1230"/>
      <c r="BT3392" s="1230"/>
      <c r="BU3392" s="1230"/>
      <c r="BV3392" s="1230"/>
      <c r="BW3392" s="1230"/>
      <c r="BX3392" s="1230"/>
      <c r="BY3392" s="1230"/>
    </row>
    <row r="3393" spans="36:77" s="1227" customFormat="1" ht="12.75">
      <c r="AJ3393" s="1228"/>
      <c r="AK3393" s="1228"/>
      <c r="AL3393" s="1228"/>
      <c r="AM3393" s="1228"/>
      <c r="AN3393" s="1228"/>
      <c r="AO3393" s="1228"/>
      <c r="AP3393" s="1228"/>
      <c r="AQ3393" s="1228"/>
      <c r="AR3393" s="1229"/>
      <c r="AS3393" s="1229"/>
      <c r="AT3393" s="1229"/>
      <c r="AU3393" s="1229"/>
      <c r="AV3393" s="1229"/>
      <c r="AW3393" s="1229"/>
      <c r="AX3393" s="1229"/>
      <c r="AY3393" s="1229"/>
      <c r="AZ3393" s="1229"/>
      <c r="BA3393" s="1229"/>
      <c r="BB3393" s="1229"/>
      <c r="BC3393" s="1229"/>
      <c r="BD3393" s="1229"/>
      <c r="BE3393" s="1230"/>
      <c r="BF3393" s="1230"/>
      <c r="BG3393" s="1230"/>
      <c r="BH3393" s="1230"/>
      <c r="BI3393" s="1230"/>
      <c r="BJ3393" s="1230"/>
      <c r="BK3393" s="1230"/>
      <c r="BL3393" s="1230"/>
      <c r="BM3393" s="1230"/>
      <c r="BN3393" s="1230"/>
      <c r="BO3393" s="1230"/>
      <c r="BP3393" s="1230"/>
      <c r="BQ3393" s="1230"/>
      <c r="BR3393" s="1230"/>
      <c r="BS3393" s="1230"/>
      <c r="BT3393" s="1230"/>
      <c r="BU3393" s="1230"/>
      <c r="BV3393" s="1230"/>
      <c r="BW3393" s="1230"/>
      <c r="BX3393" s="1230"/>
      <c r="BY3393" s="1230"/>
    </row>
    <row r="3394" spans="36:77" s="1227" customFormat="1" ht="12.75">
      <c r="AJ3394" s="1228"/>
      <c r="AK3394" s="1228"/>
      <c r="AL3394" s="1228"/>
      <c r="AM3394" s="1228"/>
      <c r="AN3394" s="1228"/>
      <c r="AO3394" s="1228"/>
      <c r="AP3394" s="1228"/>
      <c r="AQ3394" s="1228"/>
      <c r="AR3394" s="1229"/>
      <c r="AS3394" s="1229"/>
      <c r="AT3394" s="1229"/>
      <c r="AU3394" s="1229"/>
      <c r="AV3394" s="1229"/>
      <c r="AW3394" s="1229"/>
      <c r="AX3394" s="1229"/>
      <c r="AY3394" s="1229"/>
      <c r="AZ3394" s="1229"/>
      <c r="BA3394" s="1229"/>
      <c r="BB3394" s="1229"/>
      <c r="BC3394" s="1229"/>
      <c r="BD3394" s="1229"/>
      <c r="BE3394" s="1230"/>
      <c r="BF3394" s="1230"/>
      <c r="BG3394" s="1230"/>
      <c r="BH3394" s="1230"/>
      <c r="BI3394" s="1230"/>
      <c r="BJ3394" s="1230"/>
      <c r="BK3394" s="1230"/>
      <c r="BL3394" s="1230"/>
      <c r="BM3394" s="1230"/>
      <c r="BN3394" s="1230"/>
      <c r="BO3394" s="1230"/>
      <c r="BP3394" s="1230"/>
      <c r="BQ3394" s="1230"/>
      <c r="BR3394" s="1230"/>
      <c r="BS3394" s="1230"/>
      <c r="BT3394" s="1230"/>
      <c r="BU3394" s="1230"/>
      <c r="BV3394" s="1230"/>
      <c r="BW3394" s="1230"/>
      <c r="BX3394" s="1230"/>
      <c r="BY3394" s="1230"/>
    </row>
    <row r="3395" spans="36:77" s="1227" customFormat="1" ht="12.75">
      <c r="AJ3395" s="1228"/>
      <c r="AK3395" s="1228"/>
      <c r="AL3395" s="1228"/>
      <c r="AM3395" s="1228"/>
      <c r="AN3395" s="1228"/>
      <c r="AO3395" s="1228"/>
      <c r="AP3395" s="1228"/>
      <c r="AQ3395" s="1228"/>
      <c r="AR3395" s="1229"/>
      <c r="AS3395" s="1229"/>
      <c r="AT3395" s="1229"/>
      <c r="AU3395" s="1229"/>
      <c r="AV3395" s="1229"/>
      <c r="AW3395" s="1229"/>
      <c r="AX3395" s="1229"/>
      <c r="AY3395" s="1229"/>
      <c r="AZ3395" s="1229"/>
      <c r="BA3395" s="1229"/>
      <c r="BB3395" s="1229"/>
      <c r="BC3395" s="1229"/>
      <c r="BD3395" s="1229"/>
      <c r="BE3395" s="1230"/>
      <c r="BF3395" s="1230"/>
      <c r="BG3395" s="1230"/>
      <c r="BH3395" s="1230"/>
      <c r="BI3395" s="1230"/>
      <c r="BJ3395" s="1230"/>
      <c r="BK3395" s="1230"/>
      <c r="BL3395" s="1230"/>
      <c r="BM3395" s="1230"/>
      <c r="BN3395" s="1230"/>
      <c r="BO3395" s="1230"/>
      <c r="BP3395" s="1230"/>
      <c r="BQ3395" s="1230"/>
      <c r="BR3395" s="1230"/>
      <c r="BS3395" s="1230"/>
      <c r="BT3395" s="1230"/>
      <c r="BU3395" s="1230"/>
      <c r="BV3395" s="1230"/>
      <c r="BW3395" s="1230"/>
      <c r="BX3395" s="1230"/>
      <c r="BY3395" s="1230"/>
    </row>
    <row r="3396" spans="36:77" s="1227" customFormat="1" ht="12.75">
      <c r="AJ3396" s="1228"/>
      <c r="AK3396" s="1228"/>
      <c r="AL3396" s="1228"/>
      <c r="AM3396" s="1228"/>
      <c r="AN3396" s="1228"/>
      <c r="AO3396" s="1228"/>
      <c r="AP3396" s="1228"/>
      <c r="AQ3396" s="1228"/>
      <c r="AR3396" s="1229"/>
      <c r="AS3396" s="1229"/>
      <c r="AT3396" s="1229"/>
      <c r="AU3396" s="1229"/>
      <c r="AV3396" s="1229"/>
      <c r="AW3396" s="1229"/>
      <c r="AX3396" s="1229"/>
      <c r="AY3396" s="1229"/>
      <c r="AZ3396" s="1229"/>
      <c r="BA3396" s="1229"/>
      <c r="BB3396" s="1229"/>
      <c r="BC3396" s="1229"/>
      <c r="BD3396" s="1229"/>
      <c r="BE3396" s="1230"/>
      <c r="BF3396" s="1230"/>
      <c r="BG3396" s="1230"/>
      <c r="BH3396" s="1230"/>
      <c r="BI3396" s="1230"/>
      <c r="BJ3396" s="1230"/>
      <c r="BK3396" s="1230"/>
      <c r="BL3396" s="1230"/>
      <c r="BM3396" s="1230"/>
      <c r="BN3396" s="1230"/>
      <c r="BO3396" s="1230"/>
      <c r="BP3396" s="1230"/>
      <c r="BQ3396" s="1230"/>
      <c r="BR3396" s="1230"/>
      <c r="BS3396" s="1230"/>
      <c r="BT3396" s="1230"/>
      <c r="BU3396" s="1230"/>
      <c r="BV3396" s="1230"/>
      <c r="BW3396" s="1230"/>
      <c r="BX3396" s="1230"/>
      <c r="BY3396" s="1230"/>
    </row>
    <row r="3397" spans="36:77" s="1227" customFormat="1" ht="12.75">
      <c r="AJ3397" s="1228"/>
      <c r="AK3397" s="1228"/>
      <c r="AL3397" s="1228"/>
      <c r="AM3397" s="1228"/>
      <c r="AN3397" s="1228"/>
      <c r="AO3397" s="1228"/>
      <c r="AP3397" s="1228"/>
      <c r="AQ3397" s="1228"/>
      <c r="AR3397" s="1229"/>
      <c r="AS3397" s="1229"/>
      <c r="AT3397" s="1229"/>
      <c r="AU3397" s="1229"/>
      <c r="AV3397" s="1229"/>
      <c r="AW3397" s="1229"/>
      <c r="AX3397" s="1229"/>
      <c r="AY3397" s="1229"/>
      <c r="AZ3397" s="1229"/>
      <c r="BA3397" s="1229"/>
      <c r="BB3397" s="1229"/>
      <c r="BC3397" s="1229"/>
      <c r="BD3397" s="1229"/>
      <c r="BE3397" s="1230"/>
      <c r="BF3397" s="1230"/>
      <c r="BG3397" s="1230"/>
      <c r="BH3397" s="1230"/>
      <c r="BI3397" s="1230"/>
      <c r="BJ3397" s="1230"/>
      <c r="BK3397" s="1230"/>
      <c r="BL3397" s="1230"/>
      <c r="BM3397" s="1230"/>
      <c r="BN3397" s="1230"/>
      <c r="BO3397" s="1230"/>
      <c r="BP3397" s="1230"/>
      <c r="BQ3397" s="1230"/>
      <c r="BR3397" s="1230"/>
      <c r="BS3397" s="1230"/>
      <c r="BT3397" s="1230"/>
      <c r="BU3397" s="1230"/>
      <c r="BV3397" s="1230"/>
      <c r="BW3397" s="1230"/>
      <c r="BX3397" s="1230"/>
      <c r="BY3397" s="1230"/>
    </row>
    <row r="3398" spans="36:77" s="1227" customFormat="1" ht="12.75">
      <c r="AJ3398" s="1228"/>
      <c r="AK3398" s="1228"/>
      <c r="AL3398" s="1228"/>
      <c r="AM3398" s="1228"/>
      <c r="AN3398" s="1228"/>
      <c r="AO3398" s="1228"/>
      <c r="AP3398" s="1228"/>
      <c r="AQ3398" s="1228"/>
      <c r="AR3398" s="1229"/>
      <c r="AS3398" s="1229"/>
      <c r="AT3398" s="1229"/>
      <c r="AU3398" s="1229"/>
      <c r="AV3398" s="1229"/>
      <c r="AW3398" s="1229"/>
      <c r="AX3398" s="1229"/>
      <c r="AY3398" s="1229"/>
      <c r="AZ3398" s="1229"/>
      <c r="BA3398" s="1229"/>
      <c r="BB3398" s="1229"/>
      <c r="BC3398" s="1229"/>
      <c r="BD3398" s="1229"/>
      <c r="BE3398" s="1230"/>
      <c r="BF3398" s="1230"/>
      <c r="BG3398" s="1230"/>
      <c r="BH3398" s="1230"/>
      <c r="BI3398" s="1230"/>
      <c r="BJ3398" s="1230"/>
      <c r="BK3398" s="1230"/>
      <c r="BL3398" s="1230"/>
      <c r="BM3398" s="1230"/>
      <c r="BN3398" s="1230"/>
      <c r="BO3398" s="1230"/>
      <c r="BP3398" s="1230"/>
      <c r="BQ3398" s="1230"/>
      <c r="BR3398" s="1230"/>
      <c r="BS3398" s="1230"/>
      <c r="BT3398" s="1230"/>
      <c r="BU3398" s="1230"/>
      <c r="BV3398" s="1230"/>
      <c r="BW3398" s="1230"/>
      <c r="BX3398" s="1230"/>
      <c r="BY3398" s="1230"/>
    </row>
    <row r="3399" spans="36:77" s="1227" customFormat="1" ht="12.75">
      <c r="AJ3399" s="1228"/>
      <c r="AK3399" s="1228"/>
      <c r="AL3399" s="1228"/>
      <c r="AM3399" s="1228"/>
      <c r="AN3399" s="1228"/>
      <c r="AO3399" s="1228"/>
      <c r="AP3399" s="1228"/>
      <c r="AQ3399" s="1228"/>
      <c r="AR3399" s="1229"/>
      <c r="AS3399" s="1229"/>
      <c r="AT3399" s="1229"/>
      <c r="AU3399" s="1229"/>
      <c r="AV3399" s="1229"/>
      <c r="AW3399" s="1229"/>
      <c r="AX3399" s="1229"/>
      <c r="AY3399" s="1229"/>
      <c r="AZ3399" s="1229"/>
      <c r="BA3399" s="1229"/>
      <c r="BB3399" s="1229"/>
      <c r="BC3399" s="1229"/>
      <c r="BD3399" s="1229"/>
      <c r="BE3399" s="1230"/>
      <c r="BF3399" s="1230"/>
      <c r="BG3399" s="1230"/>
      <c r="BH3399" s="1230"/>
      <c r="BI3399" s="1230"/>
      <c r="BJ3399" s="1230"/>
      <c r="BK3399" s="1230"/>
      <c r="BL3399" s="1230"/>
      <c r="BM3399" s="1230"/>
      <c r="BN3399" s="1230"/>
      <c r="BO3399" s="1230"/>
      <c r="BP3399" s="1230"/>
      <c r="BQ3399" s="1230"/>
      <c r="BR3399" s="1230"/>
      <c r="BS3399" s="1230"/>
      <c r="BT3399" s="1230"/>
      <c r="BU3399" s="1230"/>
      <c r="BV3399" s="1230"/>
      <c r="BW3399" s="1230"/>
      <c r="BX3399" s="1230"/>
      <c r="BY3399" s="1230"/>
    </row>
    <row r="3400" spans="36:77" s="1227" customFormat="1" ht="12.75">
      <c r="AJ3400" s="1228"/>
      <c r="AK3400" s="1228"/>
      <c r="AL3400" s="1228"/>
      <c r="AM3400" s="1228"/>
      <c r="AN3400" s="1228"/>
      <c r="AO3400" s="1228"/>
      <c r="AP3400" s="1228"/>
      <c r="AQ3400" s="1228"/>
      <c r="AR3400" s="1229"/>
      <c r="AS3400" s="1229"/>
      <c r="AT3400" s="1229"/>
      <c r="AU3400" s="1229"/>
      <c r="AV3400" s="1229"/>
      <c r="AW3400" s="1229"/>
      <c r="AX3400" s="1229"/>
      <c r="AY3400" s="1229"/>
      <c r="AZ3400" s="1229"/>
      <c r="BA3400" s="1229"/>
      <c r="BB3400" s="1229"/>
      <c r="BC3400" s="1229"/>
      <c r="BD3400" s="1229"/>
      <c r="BE3400" s="1230"/>
      <c r="BF3400" s="1230"/>
      <c r="BG3400" s="1230"/>
      <c r="BH3400" s="1230"/>
      <c r="BI3400" s="1230"/>
      <c r="BJ3400" s="1230"/>
      <c r="BK3400" s="1230"/>
      <c r="BL3400" s="1230"/>
      <c r="BM3400" s="1230"/>
      <c r="BN3400" s="1230"/>
      <c r="BO3400" s="1230"/>
      <c r="BP3400" s="1230"/>
      <c r="BQ3400" s="1230"/>
      <c r="BR3400" s="1230"/>
      <c r="BS3400" s="1230"/>
      <c r="BT3400" s="1230"/>
      <c r="BU3400" s="1230"/>
      <c r="BV3400" s="1230"/>
      <c r="BW3400" s="1230"/>
      <c r="BX3400" s="1230"/>
      <c r="BY3400" s="1230"/>
    </row>
    <row r="3401" spans="36:77" s="1227" customFormat="1" ht="12.75">
      <c r="AJ3401" s="1228"/>
      <c r="AK3401" s="1228"/>
      <c r="AL3401" s="1228"/>
      <c r="AM3401" s="1228"/>
      <c r="AN3401" s="1228"/>
      <c r="AO3401" s="1228"/>
      <c r="AP3401" s="1228"/>
      <c r="AQ3401" s="1228"/>
      <c r="AR3401" s="1229"/>
      <c r="AS3401" s="1229"/>
      <c r="AT3401" s="1229"/>
      <c r="AU3401" s="1229"/>
      <c r="AV3401" s="1229"/>
      <c r="AW3401" s="1229"/>
      <c r="AX3401" s="1229"/>
      <c r="AY3401" s="1229"/>
      <c r="AZ3401" s="1229"/>
      <c r="BA3401" s="1229"/>
      <c r="BB3401" s="1229"/>
      <c r="BC3401" s="1229"/>
      <c r="BD3401" s="1229"/>
      <c r="BE3401" s="1230"/>
      <c r="BF3401" s="1230"/>
      <c r="BG3401" s="1230"/>
      <c r="BH3401" s="1230"/>
      <c r="BI3401" s="1230"/>
      <c r="BJ3401" s="1230"/>
      <c r="BK3401" s="1230"/>
      <c r="BL3401" s="1230"/>
      <c r="BM3401" s="1230"/>
      <c r="BN3401" s="1230"/>
      <c r="BO3401" s="1230"/>
      <c r="BP3401" s="1230"/>
      <c r="BQ3401" s="1230"/>
      <c r="BR3401" s="1230"/>
      <c r="BS3401" s="1230"/>
      <c r="BT3401" s="1230"/>
      <c r="BU3401" s="1230"/>
      <c r="BV3401" s="1230"/>
      <c r="BW3401" s="1230"/>
      <c r="BX3401" s="1230"/>
      <c r="BY3401" s="1230"/>
    </row>
    <row r="3402" spans="36:77" s="1227" customFormat="1" ht="12.75">
      <c r="AJ3402" s="1228"/>
      <c r="AK3402" s="1228"/>
      <c r="AL3402" s="1228"/>
      <c r="AM3402" s="1228"/>
      <c r="AN3402" s="1228"/>
      <c r="AO3402" s="1228"/>
      <c r="AP3402" s="1228"/>
      <c r="AQ3402" s="1228"/>
      <c r="AR3402" s="1229"/>
      <c r="AS3402" s="1229"/>
      <c r="AT3402" s="1229"/>
      <c r="AU3402" s="1229"/>
      <c r="AV3402" s="1229"/>
      <c r="AW3402" s="1229"/>
      <c r="AX3402" s="1229"/>
      <c r="AY3402" s="1229"/>
      <c r="AZ3402" s="1229"/>
      <c r="BA3402" s="1229"/>
      <c r="BB3402" s="1229"/>
      <c r="BC3402" s="1229"/>
      <c r="BD3402" s="1229"/>
      <c r="BE3402" s="1230"/>
      <c r="BF3402" s="1230"/>
      <c r="BG3402" s="1230"/>
      <c r="BH3402" s="1230"/>
      <c r="BI3402" s="1230"/>
      <c r="BJ3402" s="1230"/>
      <c r="BK3402" s="1230"/>
      <c r="BL3402" s="1230"/>
      <c r="BM3402" s="1230"/>
      <c r="BN3402" s="1230"/>
      <c r="BO3402" s="1230"/>
      <c r="BP3402" s="1230"/>
      <c r="BQ3402" s="1230"/>
      <c r="BR3402" s="1230"/>
      <c r="BS3402" s="1230"/>
      <c r="BT3402" s="1230"/>
      <c r="BU3402" s="1230"/>
      <c r="BV3402" s="1230"/>
      <c r="BW3402" s="1230"/>
      <c r="BX3402" s="1230"/>
      <c r="BY3402" s="1230"/>
    </row>
    <row r="3403" spans="36:77" s="1227" customFormat="1" ht="12.75">
      <c r="AJ3403" s="1228"/>
      <c r="AK3403" s="1228"/>
      <c r="AL3403" s="1228"/>
      <c r="AM3403" s="1228"/>
      <c r="AN3403" s="1228"/>
      <c r="AO3403" s="1228"/>
      <c r="AP3403" s="1228"/>
      <c r="AQ3403" s="1228"/>
      <c r="AR3403" s="1229"/>
      <c r="AS3403" s="1229"/>
      <c r="AT3403" s="1229"/>
      <c r="AU3403" s="1229"/>
      <c r="AV3403" s="1229"/>
      <c r="AW3403" s="1229"/>
      <c r="AX3403" s="1229"/>
      <c r="AY3403" s="1229"/>
      <c r="AZ3403" s="1229"/>
      <c r="BA3403" s="1229"/>
      <c r="BB3403" s="1229"/>
      <c r="BC3403" s="1229"/>
      <c r="BD3403" s="1229"/>
      <c r="BE3403" s="1230"/>
      <c r="BF3403" s="1230"/>
      <c r="BG3403" s="1230"/>
      <c r="BH3403" s="1230"/>
      <c r="BI3403" s="1230"/>
      <c r="BJ3403" s="1230"/>
      <c r="BK3403" s="1230"/>
      <c r="BL3403" s="1230"/>
      <c r="BM3403" s="1230"/>
      <c r="BN3403" s="1230"/>
      <c r="BO3403" s="1230"/>
      <c r="BP3403" s="1230"/>
      <c r="BQ3403" s="1230"/>
      <c r="BR3403" s="1230"/>
      <c r="BS3403" s="1230"/>
      <c r="BT3403" s="1230"/>
      <c r="BU3403" s="1230"/>
      <c r="BV3403" s="1230"/>
      <c r="BW3403" s="1230"/>
      <c r="BX3403" s="1230"/>
      <c r="BY3403" s="1230"/>
    </row>
    <row r="3404" spans="36:77" s="1227" customFormat="1" ht="12.75">
      <c r="AJ3404" s="1228"/>
      <c r="AK3404" s="1228"/>
      <c r="AL3404" s="1228"/>
      <c r="AM3404" s="1228"/>
      <c r="AN3404" s="1228"/>
      <c r="AO3404" s="1228"/>
      <c r="AP3404" s="1228"/>
      <c r="AQ3404" s="1228"/>
      <c r="AR3404" s="1229"/>
      <c r="AS3404" s="1229"/>
      <c r="AT3404" s="1229"/>
      <c r="AU3404" s="1229"/>
      <c r="AV3404" s="1229"/>
      <c r="AW3404" s="1229"/>
      <c r="AX3404" s="1229"/>
      <c r="AY3404" s="1229"/>
      <c r="AZ3404" s="1229"/>
      <c r="BA3404" s="1229"/>
      <c r="BB3404" s="1229"/>
      <c r="BC3404" s="1229"/>
      <c r="BD3404" s="1229"/>
      <c r="BE3404" s="1230"/>
      <c r="BF3404" s="1230"/>
      <c r="BG3404" s="1230"/>
      <c r="BH3404" s="1230"/>
      <c r="BI3404" s="1230"/>
      <c r="BJ3404" s="1230"/>
      <c r="BK3404" s="1230"/>
      <c r="BL3404" s="1230"/>
      <c r="BM3404" s="1230"/>
      <c r="BN3404" s="1230"/>
      <c r="BO3404" s="1230"/>
      <c r="BP3404" s="1230"/>
      <c r="BQ3404" s="1230"/>
      <c r="BR3404" s="1230"/>
      <c r="BS3404" s="1230"/>
      <c r="BT3404" s="1230"/>
      <c r="BU3404" s="1230"/>
      <c r="BV3404" s="1230"/>
      <c r="BW3404" s="1230"/>
      <c r="BX3404" s="1230"/>
      <c r="BY3404" s="1230"/>
    </row>
    <row r="3405" spans="36:77" s="1227" customFormat="1" ht="12.75">
      <c r="AJ3405" s="1228"/>
      <c r="AK3405" s="1228"/>
      <c r="AL3405" s="1228"/>
      <c r="AM3405" s="1228"/>
      <c r="AN3405" s="1228"/>
      <c r="AO3405" s="1228"/>
      <c r="AP3405" s="1228"/>
      <c r="AQ3405" s="1228"/>
      <c r="AR3405" s="1229"/>
      <c r="AS3405" s="1229"/>
      <c r="AT3405" s="1229"/>
      <c r="AU3405" s="1229"/>
      <c r="AV3405" s="1229"/>
      <c r="AW3405" s="1229"/>
      <c r="AX3405" s="1229"/>
      <c r="AY3405" s="1229"/>
      <c r="AZ3405" s="1229"/>
      <c r="BA3405" s="1229"/>
      <c r="BB3405" s="1229"/>
      <c r="BC3405" s="1229"/>
      <c r="BD3405" s="1229"/>
      <c r="BE3405" s="1230"/>
      <c r="BF3405" s="1230"/>
      <c r="BG3405" s="1230"/>
      <c r="BH3405" s="1230"/>
      <c r="BI3405" s="1230"/>
      <c r="BJ3405" s="1230"/>
      <c r="BK3405" s="1230"/>
      <c r="BL3405" s="1230"/>
      <c r="BM3405" s="1230"/>
      <c r="BN3405" s="1230"/>
      <c r="BO3405" s="1230"/>
      <c r="BP3405" s="1230"/>
      <c r="BQ3405" s="1230"/>
      <c r="BR3405" s="1230"/>
      <c r="BS3405" s="1230"/>
      <c r="BT3405" s="1230"/>
      <c r="BU3405" s="1230"/>
      <c r="BV3405" s="1230"/>
      <c r="BW3405" s="1230"/>
      <c r="BX3405" s="1230"/>
      <c r="BY3405" s="1230"/>
    </row>
    <row r="3406" spans="36:77" s="1227" customFormat="1" ht="12.75">
      <c r="AJ3406" s="1228"/>
      <c r="AK3406" s="1228"/>
      <c r="AL3406" s="1228"/>
      <c r="AM3406" s="1228"/>
      <c r="AN3406" s="1228"/>
      <c r="AO3406" s="1228"/>
      <c r="AP3406" s="1228"/>
      <c r="AQ3406" s="1228"/>
      <c r="AR3406" s="1229"/>
      <c r="AS3406" s="1229"/>
      <c r="AT3406" s="1229"/>
      <c r="AU3406" s="1229"/>
      <c r="AV3406" s="1229"/>
      <c r="AW3406" s="1229"/>
      <c r="AX3406" s="1229"/>
      <c r="AY3406" s="1229"/>
      <c r="AZ3406" s="1229"/>
      <c r="BA3406" s="1229"/>
      <c r="BB3406" s="1229"/>
      <c r="BC3406" s="1229"/>
      <c r="BD3406" s="1229"/>
      <c r="BE3406" s="1230"/>
      <c r="BF3406" s="1230"/>
      <c r="BG3406" s="1230"/>
      <c r="BH3406" s="1230"/>
      <c r="BI3406" s="1230"/>
      <c r="BJ3406" s="1230"/>
      <c r="BK3406" s="1230"/>
      <c r="BL3406" s="1230"/>
      <c r="BM3406" s="1230"/>
      <c r="BN3406" s="1230"/>
      <c r="BO3406" s="1230"/>
      <c r="BP3406" s="1230"/>
      <c r="BQ3406" s="1230"/>
      <c r="BR3406" s="1230"/>
      <c r="BS3406" s="1230"/>
      <c r="BT3406" s="1230"/>
      <c r="BU3406" s="1230"/>
      <c r="BV3406" s="1230"/>
      <c r="BW3406" s="1230"/>
      <c r="BX3406" s="1230"/>
      <c r="BY3406" s="1230"/>
    </row>
    <row r="3407" spans="36:77" s="1227" customFormat="1" ht="12.75">
      <c r="AJ3407" s="1228"/>
      <c r="AK3407" s="1228"/>
      <c r="AL3407" s="1228"/>
      <c r="AM3407" s="1228"/>
      <c r="AN3407" s="1228"/>
      <c r="AO3407" s="1228"/>
      <c r="AP3407" s="1228"/>
      <c r="AQ3407" s="1228"/>
      <c r="AR3407" s="1229"/>
      <c r="AS3407" s="1229"/>
      <c r="AT3407" s="1229"/>
      <c r="AU3407" s="1229"/>
      <c r="AV3407" s="1229"/>
      <c r="AW3407" s="1229"/>
      <c r="AX3407" s="1229"/>
      <c r="AY3407" s="1229"/>
      <c r="AZ3407" s="1229"/>
      <c r="BA3407" s="1229"/>
      <c r="BB3407" s="1229"/>
      <c r="BC3407" s="1229"/>
      <c r="BD3407" s="1229"/>
      <c r="BE3407" s="1230"/>
      <c r="BF3407" s="1230"/>
      <c r="BG3407" s="1230"/>
      <c r="BH3407" s="1230"/>
      <c r="BI3407" s="1230"/>
      <c r="BJ3407" s="1230"/>
      <c r="BK3407" s="1230"/>
      <c r="BL3407" s="1230"/>
      <c r="BM3407" s="1230"/>
      <c r="BN3407" s="1230"/>
      <c r="BO3407" s="1230"/>
      <c r="BP3407" s="1230"/>
      <c r="BQ3407" s="1230"/>
      <c r="BR3407" s="1230"/>
      <c r="BS3407" s="1230"/>
      <c r="BT3407" s="1230"/>
      <c r="BU3407" s="1230"/>
      <c r="BV3407" s="1230"/>
      <c r="BW3407" s="1230"/>
      <c r="BX3407" s="1230"/>
      <c r="BY3407" s="1230"/>
    </row>
    <row r="3408" spans="36:77" s="1227" customFormat="1" ht="12.75">
      <c r="AJ3408" s="1228"/>
      <c r="AK3408" s="1228"/>
      <c r="AL3408" s="1228"/>
      <c r="AM3408" s="1228"/>
      <c r="AN3408" s="1228"/>
      <c r="AO3408" s="1228"/>
      <c r="AP3408" s="1228"/>
      <c r="AQ3408" s="1228"/>
      <c r="AR3408" s="1229"/>
      <c r="AS3408" s="1229"/>
      <c r="AT3408" s="1229"/>
      <c r="AU3408" s="1229"/>
      <c r="AV3408" s="1229"/>
      <c r="AW3408" s="1229"/>
      <c r="AX3408" s="1229"/>
      <c r="AY3408" s="1229"/>
      <c r="AZ3408" s="1229"/>
      <c r="BA3408" s="1229"/>
      <c r="BB3408" s="1229"/>
      <c r="BC3408" s="1229"/>
      <c r="BD3408" s="1229"/>
      <c r="BE3408" s="1230"/>
      <c r="BF3408" s="1230"/>
      <c r="BG3408" s="1230"/>
      <c r="BH3408" s="1230"/>
      <c r="BI3408" s="1230"/>
      <c r="BJ3408" s="1230"/>
      <c r="BK3408" s="1230"/>
      <c r="BL3408" s="1230"/>
      <c r="BM3408" s="1230"/>
      <c r="BN3408" s="1230"/>
      <c r="BO3408" s="1230"/>
      <c r="BP3408" s="1230"/>
      <c r="BQ3408" s="1230"/>
      <c r="BR3408" s="1230"/>
      <c r="BS3408" s="1230"/>
      <c r="BT3408" s="1230"/>
      <c r="BU3408" s="1230"/>
      <c r="BV3408" s="1230"/>
      <c r="BW3408" s="1230"/>
      <c r="BX3408" s="1230"/>
      <c r="BY3408" s="1230"/>
    </row>
    <row r="3409" spans="36:77" s="1227" customFormat="1" ht="12.75">
      <c r="AJ3409" s="1228"/>
      <c r="AK3409" s="1228"/>
      <c r="AL3409" s="1228"/>
      <c r="AM3409" s="1228"/>
      <c r="AN3409" s="1228"/>
      <c r="AO3409" s="1228"/>
      <c r="AP3409" s="1228"/>
      <c r="AQ3409" s="1228"/>
      <c r="AR3409" s="1229"/>
      <c r="AS3409" s="1229"/>
      <c r="AT3409" s="1229"/>
      <c r="AU3409" s="1229"/>
      <c r="AV3409" s="1229"/>
      <c r="AW3409" s="1229"/>
      <c r="AX3409" s="1229"/>
      <c r="AY3409" s="1229"/>
      <c r="AZ3409" s="1229"/>
      <c r="BA3409" s="1229"/>
      <c r="BB3409" s="1229"/>
      <c r="BC3409" s="1229"/>
      <c r="BD3409" s="1229"/>
      <c r="BE3409" s="1230"/>
      <c r="BF3409" s="1230"/>
      <c r="BG3409" s="1230"/>
      <c r="BH3409" s="1230"/>
      <c r="BI3409" s="1230"/>
      <c r="BJ3409" s="1230"/>
      <c r="BK3409" s="1230"/>
      <c r="BL3409" s="1230"/>
      <c r="BM3409" s="1230"/>
      <c r="BN3409" s="1230"/>
      <c r="BO3409" s="1230"/>
      <c r="BP3409" s="1230"/>
      <c r="BQ3409" s="1230"/>
      <c r="BR3409" s="1230"/>
      <c r="BS3409" s="1230"/>
      <c r="BT3409" s="1230"/>
      <c r="BU3409" s="1230"/>
      <c r="BV3409" s="1230"/>
      <c r="BW3409" s="1230"/>
      <c r="BX3409" s="1230"/>
      <c r="BY3409" s="1230"/>
    </row>
    <row r="3410" spans="36:77" s="1227" customFormat="1" ht="12.75">
      <c r="AJ3410" s="1228"/>
      <c r="AK3410" s="1228"/>
      <c r="AL3410" s="1228"/>
      <c r="AM3410" s="1228"/>
      <c r="AN3410" s="1228"/>
      <c r="AO3410" s="1228"/>
      <c r="AP3410" s="1228"/>
      <c r="AQ3410" s="1228"/>
      <c r="AR3410" s="1229"/>
      <c r="AS3410" s="1229"/>
      <c r="AT3410" s="1229"/>
      <c r="AU3410" s="1229"/>
      <c r="AV3410" s="1229"/>
      <c r="AW3410" s="1229"/>
      <c r="AX3410" s="1229"/>
      <c r="AY3410" s="1229"/>
      <c r="AZ3410" s="1229"/>
      <c r="BA3410" s="1229"/>
      <c r="BB3410" s="1229"/>
      <c r="BC3410" s="1229"/>
      <c r="BD3410" s="1229"/>
      <c r="BE3410" s="1230"/>
      <c r="BF3410" s="1230"/>
      <c r="BG3410" s="1230"/>
      <c r="BH3410" s="1230"/>
      <c r="BI3410" s="1230"/>
      <c r="BJ3410" s="1230"/>
      <c r="BK3410" s="1230"/>
      <c r="BL3410" s="1230"/>
      <c r="BM3410" s="1230"/>
      <c r="BN3410" s="1230"/>
      <c r="BO3410" s="1230"/>
      <c r="BP3410" s="1230"/>
      <c r="BQ3410" s="1230"/>
      <c r="BR3410" s="1230"/>
      <c r="BS3410" s="1230"/>
      <c r="BT3410" s="1230"/>
      <c r="BU3410" s="1230"/>
      <c r="BV3410" s="1230"/>
      <c r="BW3410" s="1230"/>
      <c r="BX3410" s="1230"/>
      <c r="BY3410" s="1230"/>
    </row>
    <row r="3411" spans="36:77" s="1227" customFormat="1" ht="12.75">
      <c r="AJ3411" s="1228"/>
      <c r="AK3411" s="1228"/>
      <c r="AL3411" s="1228"/>
      <c r="AM3411" s="1228"/>
      <c r="AN3411" s="1228"/>
      <c r="AO3411" s="1228"/>
      <c r="AP3411" s="1228"/>
      <c r="AQ3411" s="1228"/>
      <c r="AR3411" s="1229"/>
      <c r="AS3411" s="1229"/>
      <c r="AT3411" s="1229"/>
      <c r="AU3411" s="1229"/>
      <c r="AV3411" s="1229"/>
      <c r="AW3411" s="1229"/>
      <c r="AX3411" s="1229"/>
      <c r="AY3411" s="1229"/>
      <c r="AZ3411" s="1229"/>
      <c r="BA3411" s="1229"/>
      <c r="BB3411" s="1229"/>
      <c r="BC3411" s="1229"/>
      <c r="BD3411" s="1229"/>
      <c r="BE3411" s="1230"/>
      <c r="BF3411" s="1230"/>
      <c r="BG3411" s="1230"/>
      <c r="BH3411" s="1230"/>
      <c r="BI3411" s="1230"/>
      <c r="BJ3411" s="1230"/>
      <c r="BK3411" s="1230"/>
      <c r="BL3411" s="1230"/>
      <c r="BM3411" s="1230"/>
      <c r="BN3411" s="1230"/>
      <c r="BO3411" s="1230"/>
      <c r="BP3411" s="1230"/>
      <c r="BQ3411" s="1230"/>
      <c r="BR3411" s="1230"/>
      <c r="BS3411" s="1230"/>
      <c r="BT3411" s="1230"/>
      <c r="BU3411" s="1230"/>
      <c r="BV3411" s="1230"/>
      <c r="BW3411" s="1230"/>
      <c r="BX3411" s="1230"/>
      <c r="BY3411" s="1230"/>
    </row>
    <row r="3412" spans="36:77" s="1227" customFormat="1" ht="12.75">
      <c r="AJ3412" s="1228"/>
      <c r="AK3412" s="1228"/>
      <c r="AL3412" s="1228"/>
      <c r="AM3412" s="1228"/>
      <c r="AN3412" s="1228"/>
      <c r="AO3412" s="1228"/>
      <c r="AP3412" s="1228"/>
      <c r="AQ3412" s="1228"/>
      <c r="AR3412" s="1229"/>
      <c r="AS3412" s="1229"/>
      <c r="AT3412" s="1229"/>
      <c r="AU3412" s="1229"/>
      <c r="AV3412" s="1229"/>
      <c r="AW3412" s="1229"/>
      <c r="AX3412" s="1229"/>
      <c r="AY3412" s="1229"/>
      <c r="AZ3412" s="1229"/>
      <c r="BA3412" s="1229"/>
      <c r="BB3412" s="1229"/>
      <c r="BC3412" s="1229"/>
      <c r="BD3412" s="1229"/>
      <c r="BE3412" s="1230"/>
      <c r="BF3412" s="1230"/>
      <c r="BG3412" s="1230"/>
      <c r="BH3412" s="1230"/>
      <c r="BI3412" s="1230"/>
      <c r="BJ3412" s="1230"/>
      <c r="BK3412" s="1230"/>
      <c r="BL3412" s="1230"/>
      <c r="BM3412" s="1230"/>
      <c r="BN3412" s="1230"/>
      <c r="BO3412" s="1230"/>
      <c r="BP3412" s="1230"/>
      <c r="BQ3412" s="1230"/>
      <c r="BR3412" s="1230"/>
      <c r="BS3412" s="1230"/>
      <c r="BT3412" s="1230"/>
      <c r="BU3412" s="1230"/>
      <c r="BV3412" s="1230"/>
      <c r="BW3412" s="1230"/>
      <c r="BX3412" s="1230"/>
      <c r="BY3412" s="1230"/>
    </row>
    <row r="3413" spans="36:77" s="1227" customFormat="1" ht="12.75">
      <c r="AJ3413" s="1228"/>
      <c r="AK3413" s="1228"/>
      <c r="AL3413" s="1228"/>
      <c r="AM3413" s="1228"/>
      <c r="AN3413" s="1228"/>
      <c r="AO3413" s="1228"/>
      <c r="AP3413" s="1228"/>
      <c r="AQ3413" s="1228"/>
      <c r="AR3413" s="1229"/>
      <c r="AS3413" s="1229"/>
      <c r="AT3413" s="1229"/>
      <c r="AU3413" s="1229"/>
      <c r="AV3413" s="1229"/>
      <c r="AW3413" s="1229"/>
      <c r="AX3413" s="1229"/>
      <c r="AY3413" s="1229"/>
      <c r="AZ3413" s="1229"/>
      <c r="BA3413" s="1229"/>
      <c r="BB3413" s="1229"/>
      <c r="BC3413" s="1229"/>
      <c r="BD3413" s="1229"/>
      <c r="BE3413" s="1230"/>
      <c r="BF3413" s="1230"/>
      <c r="BG3413" s="1230"/>
      <c r="BH3413" s="1230"/>
      <c r="BI3413" s="1230"/>
      <c r="BJ3413" s="1230"/>
      <c r="BK3413" s="1230"/>
      <c r="BL3413" s="1230"/>
      <c r="BM3413" s="1230"/>
      <c r="BN3413" s="1230"/>
      <c r="BO3413" s="1230"/>
      <c r="BP3413" s="1230"/>
      <c r="BQ3413" s="1230"/>
      <c r="BR3413" s="1230"/>
      <c r="BS3413" s="1230"/>
      <c r="BT3413" s="1230"/>
      <c r="BU3413" s="1230"/>
      <c r="BV3413" s="1230"/>
      <c r="BW3413" s="1230"/>
      <c r="BX3413" s="1230"/>
      <c r="BY3413" s="1230"/>
    </row>
    <row r="3414" spans="36:77" s="1227" customFormat="1" ht="12.75">
      <c r="AJ3414" s="1228"/>
      <c r="AK3414" s="1228"/>
      <c r="AL3414" s="1228"/>
      <c r="AM3414" s="1228"/>
      <c r="AN3414" s="1228"/>
      <c r="AO3414" s="1228"/>
      <c r="AP3414" s="1228"/>
      <c r="AQ3414" s="1228"/>
      <c r="AR3414" s="1229"/>
      <c r="AS3414" s="1229"/>
      <c r="AT3414" s="1229"/>
      <c r="AU3414" s="1229"/>
      <c r="AV3414" s="1229"/>
      <c r="AW3414" s="1229"/>
      <c r="AX3414" s="1229"/>
      <c r="AY3414" s="1229"/>
      <c r="AZ3414" s="1229"/>
      <c r="BA3414" s="1229"/>
      <c r="BB3414" s="1229"/>
      <c r="BC3414" s="1229"/>
      <c r="BD3414" s="1229"/>
      <c r="BE3414" s="1230"/>
      <c r="BF3414" s="1230"/>
      <c r="BG3414" s="1230"/>
      <c r="BH3414" s="1230"/>
      <c r="BI3414" s="1230"/>
      <c r="BJ3414" s="1230"/>
      <c r="BK3414" s="1230"/>
      <c r="BL3414" s="1230"/>
      <c r="BM3414" s="1230"/>
      <c r="BN3414" s="1230"/>
      <c r="BO3414" s="1230"/>
      <c r="BP3414" s="1230"/>
      <c r="BQ3414" s="1230"/>
      <c r="BR3414" s="1230"/>
      <c r="BS3414" s="1230"/>
      <c r="BT3414" s="1230"/>
      <c r="BU3414" s="1230"/>
      <c r="BV3414" s="1230"/>
      <c r="BW3414" s="1230"/>
      <c r="BX3414" s="1230"/>
      <c r="BY3414" s="1230"/>
    </row>
    <row r="3415" spans="36:77" s="1227" customFormat="1" ht="12.75">
      <c r="AJ3415" s="1228"/>
      <c r="AK3415" s="1228"/>
      <c r="AL3415" s="1228"/>
      <c r="AM3415" s="1228"/>
      <c r="AN3415" s="1228"/>
      <c r="AO3415" s="1228"/>
      <c r="AP3415" s="1228"/>
      <c r="AQ3415" s="1228"/>
      <c r="AR3415" s="1229"/>
      <c r="AS3415" s="1229"/>
      <c r="AT3415" s="1229"/>
      <c r="AU3415" s="1229"/>
      <c r="AV3415" s="1229"/>
      <c r="AW3415" s="1229"/>
      <c r="AX3415" s="1229"/>
      <c r="AY3415" s="1229"/>
      <c r="AZ3415" s="1229"/>
      <c r="BA3415" s="1229"/>
      <c r="BB3415" s="1229"/>
      <c r="BC3415" s="1229"/>
      <c r="BD3415" s="1229"/>
      <c r="BE3415" s="1230"/>
      <c r="BF3415" s="1230"/>
      <c r="BG3415" s="1230"/>
      <c r="BH3415" s="1230"/>
      <c r="BI3415" s="1230"/>
      <c r="BJ3415" s="1230"/>
      <c r="BK3415" s="1230"/>
      <c r="BL3415" s="1230"/>
      <c r="BM3415" s="1230"/>
      <c r="BN3415" s="1230"/>
      <c r="BO3415" s="1230"/>
      <c r="BP3415" s="1230"/>
      <c r="BQ3415" s="1230"/>
      <c r="BR3415" s="1230"/>
      <c r="BS3415" s="1230"/>
      <c r="BT3415" s="1230"/>
      <c r="BU3415" s="1230"/>
      <c r="BV3415" s="1230"/>
      <c r="BW3415" s="1230"/>
      <c r="BX3415" s="1230"/>
      <c r="BY3415" s="1230"/>
    </row>
    <row r="3416" spans="36:77" s="1227" customFormat="1" ht="12.75">
      <c r="AJ3416" s="1228"/>
      <c r="AK3416" s="1228"/>
      <c r="AL3416" s="1228"/>
      <c r="AM3416" s="1228"/>
      <c r="AN3416" s="1228"/>
      <c r="AO3416" s="1228"/>
      <c r="AP3416" s="1228"/>
      <c r="AQ3416" s="1228"/>
      <c r="AR3416" s="1229"/>
      <c r="AS3416" s="1229"/>
      <c r="AT3416" s="1229"/>
      <c r="AU3416" s="1229"/>
      <c r="AV3416" s="1229"/>
      <c r="AW3416" s="1229"/>
      <c r="AX3416" s="1229"/>
      <c r="AY3416" s="1229"/>
      <c r="AZ3416" s="1229"/>
      <c r="BA3416" s="1229"/>
      <c r="BB3416" s="1229"/>
      <c r="BC3416" s="1229"/>
      <c r="BD3416" s="1229"/>
      <c r="BE3416" s="1230"/>
      <c r="BF3416" s="1230"/>
      <c r="BG3416" s="1230"/>
      <c r="BH3416" s="1230"/>
      <c r="BI3416" s="1230"/>
      <c r="BJ3416" s="1230"/>
      <c r="BK3416" s="1230"/>
      <c r="BL3416" s="1230"/>
      <c r="BM3416" s="1230"/>
      <c r="BN3416" s="1230"/>
      <c r="BO3416" s="1230"/>
      <c r="BP3416" s="1230"/>
      <c r="BQ3416" s="1230"/>
      <c r="BR3416" s="1230"/>
      <c r="BS3416" s="1230"/>
      <c r="BT3416" s="1230"/>
      <c r="BU3416" s="1230"/>
      <c r="BV3416" s="1230"/>
      <c r="BW3416" s="1230"/>
      <c r="BX3416" s="1230"/>
      <c r="BY3416" s="1230"/>
    </row>
    <row r="3417" spans="36:77" s="1227" customFormat="1" ht="12.75">
      <c r="AJ3417" s="1228"/>
      <c r="AK3417" s="1228"/>
      <c r="AL3417" s="1228"/>
      <c r="AM3417" s="1228"/>
      <c r="AN3417" s="1228"/>
      <c r="AO3417" s="1228"/>
      <c r="AP3417" s="1228"/>
      <c r="AQ3417" s="1228"/>
      <c r="AR3417" s="1229"/>
      <c r="AS3417" s="1229"/>
      <c r="AT3417" s="1229"/>
      <c r="AU3417" s="1229"/>
      <c r="AV3417" s="1229"/>
      <c r="AW3417" s="1229"/>
      <c r="AX3417" s="1229"/>
      <c r="AY3417" s="1229"/>
      <c r="AZ3417" s="1229"/>
      <c r="BA3417" s="1229"/>
      <c r="BB3417" s="1229"/>
      <c r="BC3417" s="1229"/>
      <c r="BD3417" s="1229"/>
      <c r="BE3417" s="1230"/>
      <c r="BF3417" s="1230"/>
      <c r="BG3417" s="1230"/>
      <c r="BH3417" s="1230"/>
      <c r="BI3417" s="1230"/>
      <c r="BJ3417" s="1230"/>
      <c r="BK3417" s="1230"/>
      <c r="BL3417" s="1230"/>
      <c r="BM3417" s="1230"/>
      <c r="BN3417" s="1230"/>
      <c r="BO3417" s="1230"/>
      <c r="BP3417" s="1230"/>
      <c r="BQ3417" s="1230"/>
      <c r="BR3417" s="1230"/>
      <c r="BS3417" s="1230"/>
      <c r="BT3417" s="1230"/>
      <c r="BU3417" s="1230"/>
      <c r="BV3417" s="1230"/>
      <c r="BW3417" s="1230"/>
      <c r="BX3417" s="1230"/>
      <c r="BY3417" s="1230"/>
    </row>
    <row r="3418" spans="36:77" s="1227" customFormat="1" ht="12.75">
      <c r="AJ3418" s="1228"/>
      <c r="AK3418" s="1228"/>
      <c r="AL3418" s="1228"/>
      <c r="AM3418" s="1228"/>
      <c r="AN3418" s="1228"/>
      <c r="AO3418" s="1228"/>
      <c r="AP3418" s="1228"/>
      <c r="AQ3418" s="1228"/>
      <c r="AR3418" s="1229"/>
      <c r="AS3418" s="1229"/>
      <c r="AT3418" s="1229"/>
      <c r="AU3418" s="1229"/>
      <c r="AV3418" s="1229"/>
      <c r="AW3418" s="1229"/>
      <c r="AX3418" s="1229"/>
      <c r="AY3418" s="1229"/>
      <c r="AZ3418" s="1229"/>
      <c r="BA3418" s="1229"/>
      <c r="BB3418" s="1229"/>
      <c r="BC3418" s="1229"/>
      <c r="BD3418" s="1229"/>
      <c r="BE3418" s="1230"/>
      <c r="BF3418" s="1230"/>
      <c r="BG3418" s="1230"/>
      <c r="BH3418" s="1230"/>
      <c r="BI3418" s="1230"/>
      <c r="BJ3418" s="1230"/>
      <c r="BK3418" s="1230"/>
      <c r="BL3418" s="1230"/>
      <c r="BM3418" s="1230"/>
      <c r="BN3418" s="1230"/>
      <c r="BO3418" s="1230"/>
      <c r="BP3418" s="1230"/>
      <c r="BQ3418" s="1230"/>
      <c r="BR3418" s="1230"/>
      <c r="BS3418" s="1230"/>
      <c r="BT3418" s="1230"/>
      <c r="BU3418" s="1230"/>
      <c r="BV3418" s="1230"/>
      <c r="BW3418" s="1230"/>
      <c r="BX3418" s="1230"/>
      <c r="BY3418" s="1230"/>
    </row>
    <row r="3419" spans="36:77" s="1227" customFormat="1" ht="12.75">
      <c r="AJ3419" s="1228"/>
      <c r="AK3419" s="1228"/>
      <c r="AL3419" s="1228"/>
      <c r="AM3419" s="1228"/>
      <c r="AN3419" s="1228"/>
      <c r="AO3419" s="1228"/>
      <c r="AP3419" s="1228"/>
      <c r="AQ3419" s="1228"/>
      <c r="AR3419" s="1229"/>
      <c r="AS3419" s="1229"/>
      <c r="AT3419" s="1229"/>
      <c r="AU3419" s="1229"/>
      <c r="AV3419" s="1229"/>
      <c r="AW3419" s="1229"/>
      <c r="AX3419" s="1229"/>
      <c r="AY3419" s="1229"/>
      <c r="AZ3419" s="1229"/>
      <c r="BA3419" s="1229"/>
      <c r="BB3419" s="1229"/>
      <c r="BC3419" s="1229"/>
      <c r="BD3419" s="1229"/>
      <c r="BE3419" s="1230"/>
      <c r="BF3419" s="1230"/>
      <c r="BG3419" s="1230"/>
      <c r="BH3419" s="1230"/>
      <c r="BI3419" s="1230"/>
      <c r="BJ3419" s="1230"/>
      <c r="BK3419" s="1230"/>
      <c r="BL3419" s="1230"/>
      <c r="BM3419" s="1230"/>
      <c r="BN3419" s="1230"/>
      <c r="BO3419" s="1230"/>
      <c r="BP3419" s="1230"/>
      <c r="BQ3419" s="1230"/>
      <c r="BR3419" s="1230"/>
      <c r="BS3419" s="1230"/>
      <c r="BT3419" s="1230"/>
      <c r="BU3419" s="1230"/>
      <c r="BV3419" s="1230"/>
      <c r="BW3419" s="1230"/>
      <c r="BX3419" s="1230"/>
      <c r="BY3419" s="1230"/>
    </row>
    <row r="3420" spans="36:77" s="1227" customFormat="1" ht="12.75">
      <c r="AJ3420" s="1228"/>
      <c r="AK3420" s="1228"/>
      <c r="AL3420" s="1228"/>
      <c r="AM3420" s="1228"/>
      <c r="AN3420" s="1228"/>
      <c r="AO3420" s="1228"/>
      <c r="AP3420" s="1228"/>
      <c r="AQ3420" s="1228"/>
      <c r="AR3420" s="1229"/>
      <c r="AS3420" s="1229"/>
      <c r="AT3420" s="1229"/>
      <c r="AU3420" s="1229"/>
      <c r="AV3420" s="1229"/>
      <c r="AW3420" s="1229"/>
      <c r="AX3420" s="1229"/>
      <c r="AY3420" s="1229"/>
      <c r="AZ3420" s="1229"/>
      <c r="BA3420" s="1229"/>
      <c r="BB3420" s="1229"/>
      <c r="BC3420" s="1229"/>
      <c r="BD3420" s="1229"/>
      <c r="BE3420" s="1230"/>
      <c r="BF3420" s="1230"/>
      <c r="BG3420" s="1230"/>
      <c r="BH3420" s="1230"/>
      <c r="BI3420" s="1230"/>
      <c r="BJ3420" s="1230"/>
      <c r="BK3420" s="1230"/>
      <c r="BL3420" s="1230"/>
      <c r="BM3420" s="1230"/>
      <c r="BN3420" s="1230"/>
      <c r="BO3420" s="1230"/>
      <c r="BP3420" s="1230"/>
      <c r="BQ3420" s="1230"/>
      <c r="BR3420" s="1230"/>
      <c r="BS3420" s="1230"/>
      <c r="BT3420" s="1230"/>
      <c r="BU3420" s="1230"/>
      <c r="BV3420" s="1230"/>
      <c r="BW3420" s="1230"/>
      <c r="BX3420" s="1230"/>
      <c r="BY3420" s="1230"/>
    </row>
    <row r="3421" spans="36:77" s="1227" customFormat="1" ht="12.75">
      <c r="AJ3421" s="1228"/>
      <c r="AK3421" s="1228"/>
      <c r="AL3421" s="1228"/>
      <c r="AM3421" s="1228"/>
      <c r="AN3421" s="1228"/>
      <c r="AO3421" s="1228"/>
      <c r="AP3421" s="1228"/>
      <c r="AQ3421" s="1228"/>
      <c r="AR3421" s="1229"/>
      <c r="AS3421" s="1229"/>
      <c r="AT3421" s="1229"/>
      <c r="AU3421" s="1229"/>
      <c r="AV3421" s="1229"/>
      <c r="AW3421" s="1229"/>
      <c r="AX3421" s="1229"/>
      <c r="AY3421" s="1229"/>
      <c r="AZ3421" s="1229"/>
      <c r="BA3421" s="1229"/>
      <c r="BB3421" s="1229"/>
      <c r="BC3421" s="1229"/>
      <c r="BD3421" s="1229"/>
      <c r="BE3421" s="1230"/>
      <c r="BF3421" s="1230"/>
      <c r="BG3421" s="1230"/>
      <c r="BH3421" s="1230"/>
      <c r="BI3421" s="1230"/>
      <c r="BJ3421" s="1230"/>
      <c r="BK3421" s="1230"/>
      <c r="BL3421" s="1230"/>
      <c r="BM3421" s="1230"/>
      <c r="BN3421" s="1230"/>
      <c r="BO3421" s="1230"/>
      <c r="BP3421" s="1230"/>
      <c r="BQ3421" s="1230"/>
      <c r="BR3421" s="1230"/>
      <c r="BS3421" s="1230"/>
      <c r="BT3421" s="1230"/>
      <c r="BU3421" s="1230"/>
      <c r="BV3421" s="1230"/>
      <c r="BW3421" s="1230"/>
      <c r="BX3421" s="1230"/>
      <c r="BY3421" s="1230"/>
    </row>
    <row r="3422" spans="36:77" s="1227" customFormat="1" ht="12.75">
      <c r="AJ3422" s="1228"/>
      <c r="AK3422" s="1228"/>
      <c r="AL3422" s="1228"/>
      <c r="AM3422" s="1228"/>
      <c r="AN3422" s="1228"/>
      <c r="AO3422" s="1228"/>
      <c r="AP3422" s="1228"/>
      <c r="AQ3422" s="1228"/>
      <c r="AR3422" s="1229"/>
      <c r="AS3422" s="1229"/>
      <c r="AT3422" s="1229"/>
      <c r="AU3422" s="1229"/>
      <c r="AV3422" s="1229"/>
      <c r="AW3422" s="1229"/>
      <c r="AX3422" s="1229"/>
      <c r="AY3422" s="1229"/>
      <c r="AZ3422" s="1229"/>
      <c r="BA3422" s="1229"/>
      <c r="BB3422" s="1229"/>
      <c r="BC3422" s="1229"/>
      <c r="BD3422" s="1229"/>
      <c r="BE3422" s="1230"/>
      <c r="BF3422" s="1230"/>
      <c r="BG3422" s="1230"/>
      <c r="BH3422" s="1230"/>
      <c r="BI3422" s="1230"/>
      <c r="BJ3422" s="1230"/>
      <c r="BK3422" s="1230"/>
      <c r="BL3422" s="1230"/>
      <c r="BM3422" s="1230"/>
      <c r="BN3422" s="1230"/>
      <c r="BO3422" s="1230"/>
      <c r="BP3422" s="1230"/>
      <c r="BQ3422" s="1230"/>
      <c r="BR3422" s="1230"/>
      <c r="BS3422" s="1230"/>
      <c r="BT3422" s="1230"/>
      <c r="BU3422" s="1230"/>
      <c r="BV3422" s="1230"/>
      <c r="BW3422" s="1230"/>
      <c r="BX3422" s="1230"/>
      <c r="BY3422" s="1230"/>
    </row>
    <row r="3423" spans="36:77" s="1227" customFormat="1" ht="12.75">
      <c r="AJ3423" s="1228"/>
      <c r="AK3423" s="1228"/>
      <c r="AL3423" s="1228"/>
      <c r="AM3423" s="1228"/>
      <c r="AN3423" s="1228"/>
      <c r="AO3423" s="1228"/>
      <c r="AP3423" s="1228"/>
      <c r="AQ3423" s="1228"/>
      <c r="AR3423" s="1229"/>
      <c r="AS3423" s="1229"/>
      <c r="AT3423" s="1229"/>
      <c r="AU3423" s="1229"/>
      <c r="AV3423" s="1229"/>
      <c r="AW3423" s="1229"/>
      <c r="AX3423" s="1229"/>
      <c r="AY3423" s="1229"/>
      <c r="AZ3423" s="1229"/>
      <c r="BA3423" s="1229"/>
      <c r="BB3423" s="1229"/>
      <c r="BC3423" s="1229"/>
      <c r="BD3423" s="1229"/>
      <c r="BE3423" s="1230"/>
      <c r="BF3423" s="1230"/>
      <c r="BG3423" s="1230"/>
      <c r="BH3423" s="1230"/>
      <c r="BI3423" s="1230"/>
      <c r="BJ3423" s="1230"/>
      <c r="BK3423" s="1230"/>
      <c r="BL3423" s="1230"/>
      <c r="BM3423" s="1230"/>
      <c r="BN3423" s="1230"/>
      <c r="BO3423" s="1230"/>
      <c r="BP3423" s="1230"/>
      <c r="BQ3423" s="1230"/>
      <c r="BR3423" s="1230"/>
      <c r="BS3423" s="1230"/>
      <c r="BT3423" s="1230"/>
      <c r="BU3423" s="1230"/>
      <c r="BV3423" s="1230"/>
      <c r="BW3423" s="1230"/>
      <c r="BX3423" s="1230"/>
      <c r="BY3423" s="1230"/>
    </row>
    <row r="3424" spans="36:77" s="1227" customFormat="1" ht="12.75">
      <c r="AJ3424" s="1228"/>
      <c r="AK3424" s="1228"/>
      <c r="AL3424" s="1228"/>
      <c r="AM3424" s="1228"/>
      <c r="AN3424" s="1228"/>
      <c r="AO3424" s="1228"/>
      <c r="AP3424" s="1228"/>
      <c r="AQ3424" s="1228"/>
      <c r="AR3424" s="1229"/>
      <c r="AS3424" s="1229"/>
      <c r="AT3424" s="1229"/>
      <c r="AU3424" s="1229"/>
      <c r="AV3424" s="1229"/>
      <c r="AW3424" s="1229"/>
      <c r="AX3424" s="1229"/>
      <c r="AY3424" s="1229"/>
      <c r="AZ3424" s="1229"/>
      <c r="BA3424" s="1229"/>
      <c r="BB3424" s="1229"/>
      <c r="BC3424" s="1229"/>
      <c r="BD3424" s="1229"/>
      <c r="BE3424" s="1230"/>
      <c r="BF3424" s="1230"/>
      <c r="BG3424" s="1230"/>
      <c r="BH3424" s="1230"/>
      <c r="BI3424" s="1230"/>
      <c r="BJ3424" s="1230"/>
      <c r="BK3424" s="1230"/>
      <c r="BL3424" s="1230"/>
      <c r="BM3424" s="1230"/>
      <c r="BN3424" s="1230"/>
      <c r="BO3424" s="1230"/>
      <c r="BP3424" s="1230"/>
      <c r="BQ3424" s="1230"/>
      <c r="BR3424" s="1230"/>
      <c r="BS3424" s="1230"/>
      <c r="BT3424" s="1230"/>
      <c r="BU3424" s="1230"/>
      <c r="BV3424" s="1230"/>
      <c r="BW3424" s="1230"/>
      <c r="BX3424" s="1230"/>
      <c r="BY3424" s="1230"/>
    </row>
    <row r="3425" spans="36:77" s="1227" customFormat="1" ht="12.75">
      <c r="AJ3425" s="1228"/>
      <c r="AK3425" s="1228"/>
      <c r="AL3425" s="1228"/>
      <c r="AM3425" s="1228"/>
      <c r="AN3425" s="1228"/>
      <c r="AO3425" s="1228"/>
      <c r="AP3425" s="1228"/>
      <c r="AQ3425" s="1228"/>
      <c r="AR3425" s="1229"/>
      <c r="AS3425" s="1229"/>
      <c r="AT3425" s="1229"/>
      <c r="AU3425" s="1229"/>
      <c r="AV3425" s="1229"/>
      <c r="AW3425" s="1229"/>
      <c r="AX3425" s="1229"/>
      <c r="AY3425" s="1229"/>
      <c r="AZ3425" s="1229"/>
      <c r="BA3425" s="1229"/>
      <c r="BB3425" s="1229"/>
      <c r="BC3425" s="1229"/>
      <c r="BD3425" s="1229"/>
      <c r="BE3425" s="1230"/>
      <c r="BF3425" s="1230"/>
      <c r="BG3425" s="1230"/>
      <c r="BH3425" s="1230"/>
      <c r="BI3425" s="1230"/>
      <c r="BJ3425" s="1230"/>
      <c r="BK3425" s="1230"/>
      <c r="BL3425" s="1230"/>
      <c r="BM3425" s="1230"/>
      <c r="BN3425" s="1230"/>
      <c r="BO3425" s="1230"/>
      <c r="BP3425" s="1230"/>
      <c r="BQ3425" s="1230"/>
      <c r="BR3425" s="1230"/>
      <c r="BS3425" s="1230"/>
      <c r="BT3425" s="1230"/>
      <c r="BU3425" s="1230"/>
      <c r="BV3425" s="1230"/>
      <c r="BW3425" s="1230"/>
      <c r="BX3425" s="1230"/>
      <c r="BY3425" s="1230"/>
    </row>
    <row r="3426" spans="36:77" s="1227" customFormat="1" ht="12.75">
      <c r="AJ3426" s="1228"/>
      <c r="AK3426" s="1228"/>
      <c r="AL3426" s="1228"/>
      <c r="AM3426" s="1228"/>
      <c r="AN3426" s="1228"/>
      <c r="AO3426" s="1228"/>
      <c r="AP3426" s="1228"/>
      <c r="AQ3426" s="1228"/>
      <c r="AR3426" s="1229"/>
      <c r="AS3426" s="1229"/>
      <c r="AT3426" s="1229"/>
      <c r="AU3426" s="1229"/>
      <c r="AV3426" s="1229"/>
      <c r="AW3426" s="1229"/>
      <c r="AX3426" s="1229"/>
      <c r="AY3426" s="1229"/>
      <c r="AZ3426" s="1229"/>
      <c r="BA3426" s="1229"/>
      <c r="BB3426" s="1229"/>
      <c r="BC3426" s="1229"/>
      <c r="BD3426" s="1229"/>
      <c r="BE3426" s="1230"/>
      <c r="BF3426" s="1230"/>
      <c r="BG3426" s="1230"/>
      <c r="BH3426" s="1230"/>
      <c r="BI3426" s="1230"/>
      <c r="BJ3426" s="1230"/>
      <c r="BK3426" s="1230"/>
      <c r="BL3426" s="1230"/>
      <c r="BM3426" s="1230"/>
      <c r="BN3426" s="1230"/>
      <c r="BO3426" s="1230"/>
      <c r="BP3426" s="1230"/>
      <c r="BQ3426" s="1230"/>
      <c r="BR3426" s="1230"/>
      <c r="BS3426" s="1230"/>
      <c r="BT3426" s="1230"/>
      <c r="BU3426" s="1230"/>
      <c r="BV3426" s="1230"/>
      <c r="BW3426" s="1230"/>
      <c r="BX3426" s="1230"/>
      <c r="BY3426" s="1230"/>
    </row>
    <row r="3427" spans="36:77" s="1227" customFormat="1" ht="12.75">
      <c r="AJ3427" s="1228"/>
      <c r="AK3427" s="1228"/>
      <c r="AL3427" s="1228"/>
      <c r="AM3427" s="1228"/>
      <c r="AN3427" s="1228"/>
      <c r="AO3427" s="1228"/>
      <c r="AP3427" s="1228"/>
      <c r="AQ3427" s="1228"/>
      <c r="AR3427" s="1229"/>
      <c r="AS3427" s="1229"/>
      <c r="AT3427" s="1229"/>
      <c r="AU3427" s="1229"/>
      <c r="AV3427" s="1229"/>
      <c r="AW3427" s="1229"/>
      <c r="AX3427" s="1229"/>
      <c r="AY3427" s="1229"/>
      <c r="AZ3427" s="1229"/>
      <c r="BA3427" s="1229"/>
      <c r="BB3427" s="1229"/>
      <c r="BC3427" s="1229"/>
      <c r="BD3427" s="1229"/>
      <c r="BE3427" s="1230"/>
      <c r="BF3427" s="1230"/>
      <c r="BG3427" s="1230"/>
      <c r="BH3427" s="1230"/>
      <c r="BI3427" s="1230"/>
      <c r="BJ3427" s="1230"/>
      <c r="BK3427" s="1230"/>
      <c r="BL3427" s="1230"/>
      <c r="BM3427" s="1230"/>
      <c r="BN3427" s="1230"/>
      <c r="BO3427" s="1230"/>
      <c r="BP3427" s="1230"/>
      <c r="BQ3427" s="1230"/>
      <c r="BR3427" s="1230"/>
      <c r="BS3427" s="1230"/>
      <c r="BT3427" s="1230"/>
      <c r="BU3427" s="1230"/>
      <c r="BV3427" s="1230"/>
      <c r="BW3427" s="1230"/>
      <c r="BX3427" s="1230"/>
      <c r="BY3427" s="1230"/>
    </row>
    <row r="3428" spans="36:77" s="1227" customFormat="1" ht="12.75">
      <c r="AJ3428" s="1228"/>
      <c r="AK3428" s="1228"/>
      <c r="AL3428" s="1228"/>
      <c r="AM3428" s="1228"/>
      <c r="AN3428" s="1228"/>
      <c r="AO3428" s="1228"/>
      <c r="AP3428" s="1228"/>
      <c r="AQ3428" s="1228"/>
      <c r="AR3428" s="1229"/>
      <c r="AS3428" s="1229"/>
      <c r="AT3428" s="1229"/>
      <c r="AU3428" s="1229"/>
      <c r="AV3428" s="1229"/>
      <c r="AW3428" s="1229"/>
      <c r="AX3428" s="1229"/>
      <c r="AY3428" s="1229"/>
      <c r="AZ3428" s="1229"/>
      <c r="BA3428" s="1229"/>
      <c r="BB3428" s="1229"/>
      <c r="BC3428" s="1229"/>
      <c r="BD3428" s="1229"/>
      <c r="BE3428" s="1230"/>
      <c r="BF3428" s="1230"/>
      <c r="BG3428" s="1230"/>
      <c r="BH3428" s="1230"/>
      <c r="BI3428" s="1230"/>
      <c r="BJ3428" s="1230"/>
      <c r="BK3428" s="1230"/>
      <c r="BL3428" s="1230"/>
      <c r="BM3428" s="1230"/>
      <c r="BN3428" s="1230"/>
      <c r="BO3428" s="1230"/>
      <c r="BP3428" s="1230"/>
      <c r="BQ3428" s="1230"/>
      <c r="BR3428" s="1230"/>
      <c r="BS3428" s="1230"/>
      <c r="BT3428" s="1230"/>
      <c r="BU3428" s="1230"/>
      <c r="BV3428" s="1230"/>
      <c r="BW3428" s="1230"/>
      <c r="BX3428" s="1230"/>
      <c r="BY3428" s="1230"/>
    </row>
    <row r="3429" spans="36:77" s="1227" customFormat="1" ht="12.75">
      <c r="AJ3429" s="1228"/>
      <c r="AK3429" s="1228"/>
      <c r="AL3429" s="1228"/>
      <c r="AM3429" s="1228"/>
      <c r="AN3429" s="1228"/>
      <c r="AO3429" s="1228"/>
      <c r="AP3429" s="1228"/>
      <c r="AQ3429" s="1228"/>
      <c r="AR3429" s="1229"/>
      <c r="AS3429" s="1229"/>
      <c r="AT3429" s="1229"/>
      <c r="AU3429" s="1229"/>
      <c r="AV3429" s="1229"/>
      <c r="AW3429" s="1229"/>
      <c r="AX3429" s="1229"/>
      <c r="AY3429" s="1229"/>
      <c r="AZ3429" s="1229"/>
      <c r="BA3429" s="1229"/>
      <c r="BB3429" s="1229"/>
      <c r="BC3429" s="1229"/>
      <c r="BD3429" s="1229"/>
      <c r="BE3429" s="1230"/>
      <c r="BF3429" s="1230"/>
      <c r="BG3429" s="1230"/>
      <c r="BH3429" s="1230"/>
      <c r="BI3429" s="1230"/>
      <c r="BJ3429" s="1230"/>
      <c r="BK3429" s="1230"/>
      <c r="BL3429" s="1230"/>
      <c r="BM3429" s="1230"/>
      <c r="BN3429" s="1230"/>
      <c r="BO3429" s="1230"/>
      <c r="BP3429" s="1230"/>
      <c r="BQ3429" s="1230"/>
      <c r="BR3429" s="1230"/>
      <c r="BS3429" s="1230"/>
      <c r="BT3429" s="1230"/>
      <c r="BU3429" s="1230"/>
      <c r="BV3429" s="1230"/>
      <c r="BW3429" s="1230"/>
      <c r="BX3429" s="1230"/>
      <c r="BY3429" s="1230"/>
    </row>
    <row r="3430" spans="36:77" s="1227" customFormat="1" ht="12.75">
      <c r="AJ3430" s="1228"/>
      <c r="AK3430" s="1228"/>
      <c r="AL3430" s="1228"/>
      <c r="AM3430" s="1228"/>
      <c r="AN3430" s="1228"/>
      <c r="AO3430" s="1228"/>
      <c r="AP3430" s="1228"/>
      <c r="AQ3430" s="1228"/>
      <c r="AR3430" s="1229"/>
      <c r="AS3430" s="1229"/>
      <c r="AT3430" s="1229"/>
      <c r="AU3430" s="1229"/>
      <c r="AV3430" s="1229"/>
      <c r="AW3430" s="1229"/>
      <c r="AX3430" s="1229"/>
      <c r="AY3430" s="1229"/>
      <c r="AZ3430" s="1229"/>
      <c r="BA3430" s="1229"/>
      <c r="BB3430" s="1229"/>
      <c r="BC3430" s="1229"/>
      <c r="BD3430" s="1229"/>
      <c r="BE3430" s="1230"/>
      <c r="BF3430" s="1230"/>
      <c r="BG3430" s="1230"/>
      <c r="BH3430" s="1230"/>
      <c r="BI3430" s="1230"/>
      <c r="BJ3430" s="1230"/>
      <c r="BK3430" s="1230"/>
      <c r="BL3430" s="1230"/>
      <c r="BM3430" s="1230"/>
      <c r="BN3430" s="1230"/>
      <c r="BO3430" s="1230"/>
      <c r="BP3430" s="1230"/>
      <c r="BQ3430" s="1230"/>
      <c r="BR3430" s="1230"/>
      <c r="BS3430" s="1230"/>
      <c r="BT3430" s="1230"/>
      <c r="BU3430" s="1230"/>
      <c r="BV3430" s="1230"/>
      <c r="BW3430" s="1230"/>
      <c r="BX3430" s="1230"/>
      <c r="BY3430" s="1230"/>
    </row>
    <row r="3431" spans="36:77" s="1227" customFormat="1" ht="12.75">
      <c r="AJ3431" s="1228"/>
      <c r="AK3431" s="1228"/>
      <c r="AL3431" s="1228"/>
      <c r="AM3431" s="1228"/>
      <c r="AN3431" s="1228"/>
      <c r="AO3431" s="1228"/>
      <c r="AP3431" s="1228"/>
      <c r="AQ3431" s="1228"/>
      <c r="AR3431" s="1229"/>
      <c r="AS3431" s="1229"/>
      <c r="AT3431" s="1229"/>
      <c r="AU3431" s="1229"/>
      <c r="AV3431" s="1229"/>
      <c r="AW3431" s="1229"/>
      <c r="AX3431" s="1229"/>
      <c r="AY3431" s="1229"/>
      <c r="AZ3431" s="1229"/>
      <c r="BA3431" s="1229"/>
      <c r="BB3431" s="1229"/>
      <c r="BC3431" s="1229"/>
      <c r="BD3431" s="1229"/>
      <c r="BE3431" s="1230"/>
      <c r="BF3431" s="1230"/>
      <c r="BG3431" s="1230"/>
      <c r="BH3431" s="1230"/>
      <c r="BI3431" s="1230"/>
      <c r="BJ3431" s="1230"/>
      <c r="BK3431" s="1230"/>
      <c r="BL3431" s="1230"/>
      <c r="BM3431" s="1230"/>
      <c r="BN3431" s="1230"/>
      <c r="BO3431" s="1230"/>
      <c r="BP3431" s="1230"/>
      <c r="BQ3431" s="1230"/>
      <c r="BR3431" s="1230"/>
      <c r="BS3431" s="1230"/>
      <c r="BT3431" s="1230"/>
      <c r="BU3431" s="1230"/>
      <c r="BV3431" s="1230"/>
      <c r="BW3431" s="1230"/>
      <c r="BX3431" s="1230"/>
      <c r="BY3431" s="1230"/>
    </row>
    <row r="3432" spans="36:77" s="1227" customFormat="1" ht="12.75">
      <c r="AJ3432" s="1228"/>
      <c r="AK3432" s="1228"/>
      <c r="AL3432" s="1228"/>
      <c r="AM3432" s="1228"/>
      <c r="AN3432" s="1228"/>
      <c r="AO3432" s="1228"/>
      <c r="AP3432" s="1228"/>
      <c r="AQ3432" s="1228"/>
      <c r="AR3432" s="1229"/>
      <c r="AS3432" s="1229"/>
      <c r="AT3432" s="1229"/>
      <c r="AU3432" s="1229"/>
      <c r="AV3432" s="1229"/>
      <c r="AW3432" s="1229"/>
      <c r="AX3432" s="1229"/>
      <c r="AY3432" s="1229"/>
      <c r="AZ3432" s="1229"/>
      <c r="BA3432" s="1229"/>
      <c r="BB3432" s="1229"/>
      <c r="BC3432" s="1229"/>
      <c r="BD3432" s="1229"/>
      <c r="BE3432" s="1230"/>
      <c r="BF3432" s="1230"/>
      <c r="BG3432" s="1230"/>
      <c r="BH3432" s="1230"/>
      <c r="BI3432" s="1230"/>
      <c r="BJ3432" s="1230"/>
      <c r="BK3432" s="1230"/>
      <c r="BL3432" s="1230"/>
      <c r="BM3432" s="1230"/>
      <c r="BN3432" s="1230"/>
      <c r="BO3432" s="1230"/>
      <c r="BP3432" s="1230"/>
      <c r="BQ3432" s="1230"/>
      <c r="BR3432" s="1230"/>
      <c r="BS3432" s="1230"/>
      <c r="BT3432" s="1230"/>
      <c r="BU3432" s="1230"/>
      <c r="BV3432" s="1230"/>
      <c r="BW3432" s="1230"/>
      <c r="BX3432" s="1230"/>
      <c r="BY3432" s="1230"/>
    </row>
    <row r="3433" spans="36:77" s="1227" customFormat="1" ht="12.75">
      <c r="AJ3433" s="1228"/>
      <c r="AK3433" s="1228"/>
      <c r="AL3433" s="1228"/>
      <c r="AM3433" s="1228"/>
      <c r="AN3433" s="1228"/>
      <c r="AO3433" s="1228"/>
      <c r="AP3433" s="1228"/>
      <c r="AQ3433" s="1228"/>
      <c r="AR3433" s="1229"/>
      <c r="AS3433" s="1229"/>
      <c r="AT3433" s="1229"/>
      <c r="AU3433" s="1229"/>
      <c r="AV3433" s="1229"/>
      <c r="AW3433" s="1229"/>
      <c r="AX3433" s="1229"/>
      <c r="AY3433" s="1229"/>
      <c r="AZ3433" s="1229"/>
      <c r="BA3433" s="1229"/>
      <c r="BB3433" s="1229"/>
      <c r="BC3433" s="1229"/>
      <c r="BD3433" s="1229"/>
      <c r="BE3433" s="1230"/>
      <c r="BF3433" s="1230"/>
      <c r="BG3433" s="1230"/>
      <c r="BH3433" s="1230"/>
      <c r="BI3433" s="1230"/>
      <c r="BJ3433" s="1230"/>
      <c r="BK3433" s="1230"/>
      <c r="BL3433" s="1230"/>
      <c r="BM3433" s="1230"/>
      <c r="BN3433" s="1230"/>
      <c r="BO3433" s="1230"/>
      <c r="BP3433" s="1230"/>
      <c r="BQ3433" s="1230"/>
      <c r="BR3433" s="1230"/>
      <c r="BS3433" s="1230"/>
      <c r="BT3433" s="1230"/>
      <c r="BU3433" s="1230"/>
      <c r="BV3433" s="1230"/>
      <c r="BW3433" s="1230"/>
      <c r="BX3433" s="1230"/>
      <c r="BY3433" s="1230"/>
    </row>
    <row r="3434" spans="36:77" s="1227" customFormat="1" ht="12.75">
      <c r="AJ3434" s="1228"/>
      <c r="AK3434" s="1228"/>
      <c r="AL3434" s="1228"/>
      <c r="AM3434" s="1228"/>
      <c r="AN3434" s="1228"/>
      <c r="AO3434" s="1228"/>
      <c r="AP3434" s="1228"/>
      <c r="AQ3434" s="1228"/>
      <c r="AR3434" s="1229"/>
      <c r="AS3434" s="1229"/>
      <c r="AT3434" s="1229"/>
      <c r="AU3434" s="1229"/>
      <c r="AV3434" s="1229"/>
      <c r="AW3434" s="1229"/>
      <c r="AX3434" s="1229"/>
      <c r="AY3434" s="1229"/>
      <c r="AZ3434" s="1229"/>
      <c r="BA3434" s="1229"/>
      <c r="BB3434" s="1229"/>
      <c r="BC3434" s="1229"/>
      <c r="BD3434" s="1229"/>
      <c r="BE3434" s="1230"/>
      <c r="BF3434" s="1230"/>
      <c r="BG3434" s="1230"/>
      <c r="BH3434" s="1230"/>
      <c r="BI3434" s="1230"/>
      <c r="BJ3434" s="1230"/>
      <c r="BK3434" s="1230"/>
      <c r="BL3434" s="1230"/>
      <c r="BM3434" s="1230"/>
      <c r="BN3434" s="1230"/>
      <c r="BO3434" s="1230"/>
      <c r="BP3434" s="1230"/>
      <c r="BQ3434" s="1230"/>
      <c r="BR3434" s="1230"/>
      <c r="BS3434" s="1230"/>
      <c r="BT3434" s="1230"/>
      <c r="BU3434" s="1230"/>
      <c r="BV3434" s="1230"/>
      <c r="BW3434" s="1230"/>
      <c r="BX3434" s="1230"/>
      <c r="BY3434" s="1230"/>
    </row>
    <row r="3435" spans="36:77" s="1227" customFormat="1" ht="12.75">
      <c r="AJ3435" s="1228"/>
      <c r="AK3435" s="1228"/>
      <c r="AL3435" s="1228"/>
      <c r="AM3435" s="1228"/>
      <c r="AN3435" s="1228"/>
      <c r="AO3435" s="1228"/>
      <c r="AP3435" s="1228"/>
      <c r="AQ3435" s="1228"/>
      <c r="AR3435" s="1229"/>
      <c r="AS3435" s="1229"/>
      <c r="AT3435" s="1229"/>
      <c r="AU3435" s="1229"/>
      <c r="AV3435" s="1229"/>
      <c r="AW3435" s="1229"/>
      <c r="AX3435" s="1229"/>
      <c r="AY3435" s="1229"/>
      <c r="AZ3435" s="1229"/>
      <c r="BA3435" s="1229"/>
      <c r="BB3435" s="1229"/>
      <c r="BC3435" s="1229"/>
      <c r="BD3435" s="1229"/>
      <c r="BE3435" s="1230"/>
      <c r="BF3435" s="1230"/>
      <c r="BG3435" s="1230"/>
      <c r="BH3435" s="1230"/>
      <c r="BI3435" s="1230"/>
      <c r="BJ3435" s="1230"/>
      <c r="BK3435" s="1230"/>
      <c r="BL3435" s="1230"/>
      <c r="BM3435" s="1230"/>
      <c r="BN3435" s="1230"/>
      <c r="BO3435" s="1230"/>
      <c r="BP3435" s="1230"/>
      <c r="BQ3435" s="1230"/>
      <c r="BR3435" s="1230"/>
      <c r="BS3435" s="1230"/>
      <c r="BT3435" s="1230"/>
      <c r="BU3435" s="1230"/>
      <c r="BV3435" s="1230"/>
      <c r="BW3435" s="1230"/>
      <c r="BX3435" s="1230"/>
      <c r="BY3435" s="1230"/>
    </row>
    <row r="3436" spans="36:77" s="1227" customFormat="1" ht="12.75">
      <c r="AJ3436" s="1228"/>
      <c r="AK3436" s="1228"/>
      <c r="AL3436" s="1228"/>
      <c r="AM3436" s="1228"/>
      <c r="AN3436" s="1228"/>
      <c r="AO3436" s="1228"/>
      <c r="AP3436" s="1228"/>
      <c r="AQ3436" s="1228"/>
      <c r="AR3436" s="1229"/>
      <c r="AS3436" s="1229"/>
      <c r="AT3436" s="1229"/>
      <c r="AU3436" s="1229"/>
      <c r="AV3436" s="1229"/>
      <c r="AW3436" s="1229"/>
      <c r="AX3436" s="1229"/>
      <c r="AY3436" s="1229"/>
      <c r="AZ3436" s="1229"/>
      <c r="BA3436" s="1229"/>
      <c r="BB3436" s="1229"/>
      <c r="BC3436" s="1229"/>
      <c r="BD3436" s="1229"/>
      <c r="BE3436" s="1230"/>
      <c r="BF3436" s="1230"/>
      <c r="BG3436" s="1230"/>
      <c r="BH3436" s="1230"/>
      <c r="BI3436" s="1230"/>
      <c r="BJ3436" s="1230"/>
      <c r="BK3436" s="1230"/>
      <c r="BL3436" s="1230"/>
      <c r="BM3436" s="1230"/>
      <c r="BN3436" s="1230"/>
      <c r="BO3436" s="1230"/>
      <c r="BP3436" s="1230"/>
      <c r="BQ3436" s="1230"/>
      <c r="BR3436" s="1230"/>
      <c r="BS3436" s="1230"/>
      <c r="BT3436" s="1230"/>
      <c r="BU3436" s="1230"/>
      <c r="BV3436" s="1230"/>
      <c r="BW3436" s="1230"/>
      <c r="BX3436" s="1230"/>
      <c r="BY3436" s="1230"/>
    </row>
    <row r="3437" spans="36:77" s="1227" customFormat="1" ht="12.75">
      <c r="AJ3437" s="1228"/>
      <c r="AK3437" s="1228"/>
      <c r="AL3437" s="1228"/>
      <c r="AM3437" s="1228"/>
      <c r="AN3437" s="1228"/>
      <c r="AO3437" s="1228"/>
      <c r="AP3437" s="1228"/>
      <c r="AQ3437" s="1228"/>
      <c r="AR3437" s="1229"/>
      <c r="AS3437" s="1229"/>
      <c r="AT3437" s="1229"/>
      <c r="AU3437" s="1229"/>
      <c r="AV3437" s="1229"/>
      <c r="AW3437" s="1229"/>
      <c r="AX3437" s="1229"/>
      <c r="AY3437" s="1229"/>
      <c r="AZ3437" s="1229"/>
      <c r="BA3437" s="1229"/>
      <c r="BB3437" s="1229"/>
      <c r="BC3437" s="1229"/>
      <c r="BD3437" s="1229"/>
      <c r="BE3437" s="1230"/>
      <c r="BF3437" s="1230"/>
      <c r="BG3437" s="1230"/>
      <c r="BH3437" s="1230"/>
      <c r="BI3437" s="1230"/>
      <c r="BJ3437" s="1230"/>
      <c r="BK3437" s="1230"/>
      <c r="BL3437" s="1230"/>
      <c r="BM3437" s="1230"/>
      <c r="BN3437" s="1230"/>
      <c r="BO3437" s="1230"/>
      <c r="BP3437" s="1230"/>
      <c r="BQ3437" s="1230"/>
      <c r="BR3437" s="1230"/>
      <c r="BS3437" s="1230"/>
      <c r="BT3437" s="1230"/>
      <c r="BU3437" s="1230"/>
      <c r="BV3437" s="1230"/>
      <c r="BW3437" s="1230"/>
      <c r="BX3437" s="1230"/>
      <c r="BY3437" s="1230"/>
    </row>
    <row r="3438" spans="36:77" s="1227" customFormat="1" ht="12.75">
      <c r="AJ3438" s="1228"/>
      <c r="AK3438" s="1228"/>
      <c r="AL3438" s="1228"/>
      <c r="AM3438" s="1228"/>
      <c r="AN3438" s="1228"/>
      <c r="AO3438" s="1228"/>
      <c r="AP3438" s="1228"/>
      <c r="AQ3438" s="1228"/>
      <c r="AR3438" s="1229"/>
      <c r="AS3438" s="1229"/>
      <c r="AT3438" s="1229"/>
      <c r="AU3438" s="1229"/>
      <c r="AV3438" s="1229"/>
      <c r="AW3438" s="1229"/>
      <c r="AX3438" s="1229"/>
      <c r="AY3438" s="1229"/>
      <c r="AZ3438" s="1229"/>
      <c r="BA3438" s="1229"/>
      <c r="BB3438" s="1229"/>
      <c r="BC3438" s="1229"/>
      <c r="BD3438" s="1229"/>
      <c r="BE3438" s="1230"/>
      <c r="BF3438" s="1230"/>
      <c r="BG3438" s="1230"/>
      <c r="BH3438" s="1230"/>
      <c r="BI3438" s="1230"/>
      <c r="BJ3438" s="1230"/>
      <c r="BK3438" s="1230"/>
      <c r="BL3438" s="1230"/>
      <c r="BM3438" s="1230"/>
      <c r="BN3438" s="1230"/>
      <c r="BO3438" s="1230"/>
      <c r="BP3438" s="1230"/>
      <c r="BQ3438" s="1230"/>
      <c r="BR3438" s="1230"/>
      <c r="BS3438" s="1230"/>
      <c r="BT3438" s="1230"/>
      <c r="BU3438" s="1230"/>
      <c r="BV3438" s="1230"/>
      <c r="BW3438" s="1230"/>
      <c r="BX3438" s="1230"/>
      <c r="BY3438" s="1230"/>
    </row>
    <row r="3439" spans="36:77" s="1227" customFormat="1" ht="12.75">
      <c r="AJ3439" s="1228"/>
      <c r="AK3439" s="1228"/>
      <c r="AL3439" s="1228"/>
      <c r="AM3439" s="1228"/>
      <c r="AN3439" s="1228"/>
      <c r="AO3439" s="1228"/>
      <c r="AP3439" s="1228"/>
      <c r="AQ3439" s="1228"/>
      <c r="AR3439" s="1229"/>
      <c r="AS3439" s="1229"/>
      <c r="AT3439" s="1229"/>
      <c r="AU3439" s="1229"/>
      <c r="AV3439" s="1229"/>
      <c r="AW3439" s="1229"/>
      <c r="AX3439" s="1229"/>
      <c r="AY3439" s="1229"/>
      <c r="AZ3439" s="1229"/>
      <c r="BA3439" s="1229"/>
      <c r="BB3439" s="1229"/>
      <c r="BC3439" s="1229"/>
      <c r="BD3439" s="1229"/>
      <c r="BE3439" s="1230"/>
      <c r="BF3439" s="1230"/>
      <c r="BG3439" s="1230"/>
      <c r="BH3439" s="1230"/>
      <c r="BI3439" s="1230"/>
      <c r="BJ3439" s="1230"/>
      <c r="BK3439" s="1230"/>
      <c r="BL3439" s="1230"/>
      <c r="BM3439" s="1230"/>
      <c r="BN3439" s="1230"/>
      <c r="BO3439" s="1230"/>
      <c r="BP3439" s="1230"/>
      <c r="BQ3439" s="1230"/>
      <c r="BR3439" s="1230"/>
      <c r="BS3439" s="1230"/>
      <c r="BT3439" s="1230"/>
      <c r="BU3439" s="1230"/>
      <c r="BV3439" s="1230"/>
      <c r="BW3439" s="1230"/>
      <c r="BX3439" s="1230"/>
      <c r="BY3439" s="1230"/>
    </row>
    <row r="3440" spans="36:77" s="1227" customFormat="1" ht="12.75">
      <c r="AJ3440" s="1228"/>
      <c r="AK3440" s="1228"/>
      <c r="AL3440" s="1228"/>
      <c r="AM3440" s="1228"/>
      <c r="AN3440" s="1228"/>
      <c r="AO3440" s="1228"/>
      <c r="AP3440" s="1228"/>
      <c r="AQ3440" s="1228"/>
      <c r="AR3440" s="1229"/>
      <c r="AS3440" s="1229"/>
      <c r="AT3440" s="1229"/>
      <c r="AU3440" s="1229"/>
      <c r="AV3440" s="1229"/>
      <c r="AW3440" s="1229"/>
      <c r="AX3440" s="1229"/>
      <c r="AY3440" s="1229"/>
      <c r="AZ3440" s="1229"/>
      <c r="BA3440" s="1229"/>
      <c r="BB3440" s="1229"/>
      <c r="BC3440" s="1229"/>
      <c r="BD3440" s="1229"/>
      <c r="BE3440" s="1230"/>
      <c r="BF3440" s="1230"/>
      <c r="BG3440" s="1230"/>
      <c r="BH3440" s="1230"/>
      <c r="BI3440" s="1230"/>
      <c r="BJ3440" s="1230"/>
      <c r="BK3440" s="1230"/>
      <c r="BL3440" s="1230"/>
      <c r="BM3440" s="1230"/>
      <c r="BN3440" s="1230"/>
      <c r="BO3440" s="1230"/>
      <c r="BP3440" s="1230"/>
      <c r="BQ3440" s="1230"/>
      <c r="BR3440" s="1230"/>
      <c r="BS3440" s="1230"/>
      <c r="BT3440" s="1230"/>
      <c r="BU3440" s="1230"/>
      <c r="BV3440" s="1230"/>
      <c r="BW3440" s="1230"/>
      <c r="BX3440" s="1230"/>
      <c r="BY3440" s="1230"/>
    </row>
    <row r="3441" spans="36:77" s="1227" customFormat="1" ht="12.75">
      <c r="AJ3441" s="1228"/>
      <c r="AK3441" s="1228"/>
      <c r="AL3441" s="1228"/>
      <c r="AM3441" s="1228"/>
      <c r="AN3441" s="1228"/>
      <c r="AO3441" s="1228"/>
      <c r="AP3441" s="1228"/>
      <c r="AQ3441" s="1228"/>
      <c r="AR3441" s="1229"/>
      <c r="AS3441" s="1229"/>
      <c r="AT3441" s="1229"/>
      <c r="AU3441" s="1229"/>
      <c r="AV3441" s="1229"/>
      <c r="AW3441" s="1229"/>
      <c r="AX3441" s="1229"/>
      <c r="AY3441" s="1229"/>
      <c r="AZ3441" s="1229"/>
      <c r="BA3441" s="1229"/>
      <c r="BB3441" s="1229"/>
      <c r="BC3441" s="1229"/>
      <c r="BD3441" s="1229"/>
      <c r="BE3441" s="1230"/>
      <c r="BF3441" s="1230"/>
      <c r="BG3441" s="1230"/>
      <c r="BH3441" s="1230"/>
      <c r="BI3441" s="1230"/>
      <c r="BJ3441" s="1230"/>
      <c r="BK3441" s="1230"/>
      <c r="BL3441" s="1230"/>
      <c r="BM3441" s="1230"/>
      <c r="BN3441" s="1230"/>
      <c r="BO3441" s="1230"/>
      <c r="BP3441" s="1230"/>
      <c r="BQ3441" s="1230"/>
      <c r="BR3441" s="1230"/>
      <c r="BS3441" s="1230"/>
      <c r="BT3441" s="1230"/>
      <c r="BU3441" s="1230"/>
      <c r="BV3441" s="1230"/>
      <c r="BW3441" s="1230"/>
      <c r="BX3441" s="1230"/>
      <c r="BY3441" s="1230"/>
    </row>
    <row r="3442" spans="36:77" s="1227" customFormat="1" ht="12.75">
      <c r="AJ3442" s="1228"/>
      <c r="AK3442" s="1228"/>
      <c r="AL3442" s="1228"/>
      <c r="AM3442" s="1228"/>
      <c r="AN3442" s="1228"/>
      <c r="AO3442" s="1228"/>
      <c r="AP3442" s="1228"/>
      <c r="AQ3442" s="1228"/>
      <c r="AR3442" s="1229"/>
      <c r="AS3442" s="1229"/>
      <c r="AT3442" s="1229"/>
      <c r="AU3442" s="1229"/>
      <c r="AV3442" s="1229"/>
      <c r="AW3442" s="1229"/>
      <c r="AX3442" s="1229"/>
      <c r="AY3442" s="1229"/>
      <c r="AZ3442" s="1229"/>
      <c r="BA3442" s="1229"/>
      <c r="BB3442" s="1229"/>
      <c r="BC3442" s="1229"/>
      <c r="BD3442" s="1229"/>
      <c r="BE3442" s="1230"/>
      <c r="BF3442" s="1230"/>
      <c r="BG3442" s="1230"/>
      <c r="BH3442" s="1230"/>
      <c r="BI3442" s="1230"/>
      <c r="BJ3442" s="1230"/>
      <c r="BK3442" s="1230"/>
      <c r="BL3442" s="1230"/>
      <c r="BM3442" s="1230"/>
      <c r="BN3442" s="1230"/>
      <c r="BO3442" s="1230"/>
      <c r="BP3442" s="1230"/>
      <c r="BQ3442" s="1230"/>
      <c r="BR3442" s="1230"/>
      <c r="BS3442" s="1230"/>
      <c r="BT3442" s="1230"/>
      <c r="BU3442" s="1230"/>
      <c r="BV3442" s="1230"/>
      <c r="BW3442" s="1230"/>
      <c r="BX3442" s="1230"/>
      <c r="BY3442" s="1230"/>
    </row>
    <row r="3443" spans="36:77" s="1227" customFormat="1" ht="12.75">
      <c r="AJ3443" s="1228"/>
      <c r="AK3443" s="1228"/>
      <c r="AL3443" s="1228"/>
      <c r="AM3443" s="1228"/>
      <c r="AN3443" s="1228"/>
      <c r="AO3443" s="1228"/>
      <c r="AP3443" s="1228"/>
      <c r="AQ3443" s="1228"/>
      <c r="AR3443" s="1229"/>
      <c r="AS3443" s="1229"/>
      <c r="AT3443" s="1229"/>
      <c r="AU3443" s="1229"/>
      <c r="AV3443" s="1229"/>
      <c r="AW3443" s="1229"/>
      <c r="AX3443" s="1229"/>
      <c r="AY3443" s="1229"/>
      <c r="AZ3443" s="1229"/>
      <c r="BA3443" s="1229"/>
      <c r="BB3443" s="1229"/>
      <c r="BC3443" s="1229"/>
      <c r="BD3443" s="1229"/>
      <c r="BE3443" s="1230"/>
      <c r="BF3443" s="1230"/>
      <c r="BG3443" s="1230"/>
      <c r="BH3443" s="1230"/>
      <c r="BI3443" s="1230"/>
      <c r="BJ3443" s="1230"/>
      <c r="BK3443" s="1230"/>
      <c r="BL3443" s="1230"/>
      <c r="BM3443" s="1230"/>
      <c r="BN3443" s="1230"/>
      <c r="BO3443" s="1230"/>
      <c r="BP3443" s="1230"/>
      <c r="BQ3443" s="1230"/>
      <c r="BR3443" s="1230"/>
      <c r="BS3443" s="1230"/>
      <c r="BT3443" s="1230"/>
      <c r="BU3443" s="1230"/>
      <c r="BV3443" s="1230"/>
      <c r="BW3443" s="1230"/>
      <c r="BX3443" s="1230"/>
      <c r="BY3443" s="1230"/>
    </row>
    <row r="3444" spans="36:77" s="1227" customFormat="1" ht="12.75">
      <c r="AJ3444" s="1228"/>
      <c r="AK3444" s="1228"/>
      <c r="AL3444" s="1228"/>
      <c r="AM3444" s="1228"/>
      <c r="AN3444" s="1228"/>
      <c r="AO3444" s="1228"/>
      <c r="AP3444" s="1228"/>
      <c r="AQ3444" s="1228"/>
      <c r="AR3444" s="1229"/>
      <c r="AS3444" s="1229"/>
      <c r="AT3444" s="1229"/>
      <c r="AU3444" s="1229"/>
      <c r="AV3444" s="1229"/>
      <c r="AW3444" s="1229"/>
      <c r="AX3444" s="1229"/>
      <c r="AY3444" s="1229"/>
      <c r="AZ3444" s="1229"/>
      <c r="BA3444" s="1229"/>
      <c r="BB3444" s="1229"/>
      <c r="BC3444" s="1229"/>
      <c r="BD3444" s="1229"/>
      <c r="BE3444" s="1230"/>
      <c r="BF3444" s="1230"/>
      <c r="BG3444" s="1230"/>
      <c r="BH3444" s="1230"/>
      <c r="BI3444" s="1230"/>
      <c r="BJ3444" s="1230"/>
      <c r="BK3444" s="1230"/>
      <c r="BL3444" s="1230"/>
      <c r="BM3444" s="1230"/>
      <c r="BN3444" s="1230"/>
      <c r="BO3444" s="1230"/>
      <c r="BP3444" s="1230"/>
      <c r="BQ3444" s="1230"/>
      <c r="BR3444" s="1230"/>
      <c r="BS3444" s="1230"/>
      <c r="BT3444" s="1230"/>
      <c r="BU3444" s="1230"/>
      <c r="BV3444" s="1230"/>
      <c r="BW3444" s="1230"/>
      <c r="BX3444" s="1230"/>
      <c r="BY3444" s="1230"/>
    </row>
    <row r="3445" spans="36:77" s="1227" customFormat="1" ht="12.75">
      <c r="AJ3445" s="1228"/>
      <c r="AK3445" s="1228"/>
      <c r="AL3445" s="1228"/>
      <c r="AM3445" s="1228"/>
      <c r="AN3445" s="1228"/>
      <c r="AO3445" s="1228"/>
      <c r="AP3445" s="1228"/>
      <c r="AQ3445" s="1228"/>
      <c r="AR3445" s="1229"/>
      <c r="AS3445" s="1229"/>
      <c r="AT3445" s="1229"/>
      <c r="AU3445" s="1229"/>
      <c r="AV3445" s="1229"/>
      <c r="AW3445" s="1229"/>
      <c r="AX3445" s="1229"/>
      <c r="AY3445" s="1229"/>
      <c r="AZ3445" s="1229"/>
      <c r="BA3445" s="1229"/>
      <c r="BB3445" s="1229"/>
      <c r="BC3445" s="1229"/>
      <c r="BD3445" s="1229"/>
      <c r="BE3445" s="1230"/>
      <c r="BF3445" s="1230"/>
      <c r="BG3445" s="1230"/>
      <c r="BH3445" s="1230"/>
      <c r="BI3445" s="1230"/>
      <c r="BJ3445" s="1230"/>
      <c r="BK3445" s="1230"/>
      <c r="BL3445" s="1230"/>
      <c r="BM3445" s="1230"/>
      <c r="BN3445" s="1230"/>
      <c r="BO3445" s="1230"/>
      <c r="BP3445" s="1230"/>
      <c r="BQ3445" s="1230"/>
      <c r="BR3445" s="1230"/>
      <c r="BS3445" s="1230"/>
      <c r="BT3445" s="1230"/>
      <c r="BU3445" s="1230"/>
      <c r="BV3445" s="1230"/>
      <c r="BW3445" s="1230"/>
      <c r="BX3445" s="1230"/>
      <c r="BY3445" s="1230"/>
    </row>
    <row r="3446" spans="36:77" s="1227" customFormat="1" ht="12.75">
      <c r="AJ3446" s="1228"/>
      <c r="AK3446" s="1228"/>
      <c r="AL3446" s="1228"/>
      <c r="AM3446" s="1228"/>
      <c r="AN3446" s="1228"/>
      <c r="AO3446" s="1228"/>
      <c r="AP3446" s="1228"/>
      <c r="AQ3446" s="1228"/>
      <c r="AR3446" s="1229"/>
      <c r="AS3446" s="1229"/>
      <c r="AT3446" s="1229"/>
      <c r="AU3446" s="1229"/>
      <c r="AV3446" s="1229"/>
      <c r="AW3446" s="1229"/>
      <c r="AX3446" s="1229"/>
      <c r="AY3446" s="1229"/>
      <c r="AZ3446" s="1229"/>
      <c r="BA3446" s="1229"/>
      <c r="BB3446" s="1229"/>
      <c r="BC3446" s="1229"/>
      <c r="BD3446" s="1229"/>
      <c r="BE3446" s="1230"/>
      <c r="BF3446" s="1230"/>
      <c r="BG3446" s="1230"/>
      <c r="BH3446" s="1230"/>
      <c r="BI3446" s="1230"/>
      <c r="BJ3446" s="1230"/>
      <c r="BK3446" s="1230"/>
      <c r="BL3446" s="1230"/>
      <c r="BM3446" s="1230"/>
      <c r="BN3446" s="1230"/>
      <c r="BO3446" s="1230"/>
      <c r="BP3446" s="1230"/>
      <c r="BQ3446" s="1230"/>
      <c r="BR3446" s="1230"/>
      <c r="BS3446" s="1230"/>
      <c r="BT3446" s="1230"/>
      <c r="BU3446" s="1230"/>
      <c r="BV3446" s="1230"/>
      <c r="BW3446" s="1230"/>
      <c r="BX3446" s="1230"/>
      <c r="BY3446" s="1230"/>
    </row>
    <row r="3447" spans="36:77" s="1227" customFormat="1" ht="12.75">
      <c r="AJ3447" s="1228"/>
      <c r="AK3447" s="1228"/>
      <c r="AL3447" s="1228"/>
      <c r="AM3447" s="1228"/>
      <c r="AN3447" s="1228"/>
      <c r="AO3447" s="1228"/>
      <c r="AP3447" s="1228"/>
      <c r="AQ3447" s="1228"/>
      <c r="AR3447" s="1229"/>
      <c r="AS3447" s="1229"/>
      <c r="AT3447" s="1229"/>
      <c r="AU3447" s="1229"/>
      <c r="AV3447" s="1229"/>
      <c r="AW3447" s="1229"/>
      <c r="AX3447" s="1229"/>
      <c r="AY3447" s="1229"/>
      <c r="AZ3447" s="1229"/>
      <c r="BA3447" s="1229"/>
      <c r="BB3447" s="1229"/>
      <c r="BC3447" s="1229"/>
      <c r="BD3447" s="1229"/>
      <c r="BE3447" s="1230"/>
      <c r="BF3447" s="1230"/>
      <c r="BG3447" s="1230"/>
      <c r="BH3447" s="1230"/>
      <c r="BI3447" s="1230"/>
      <c r="BJ3447" s="1230"/>
      <c r="BK3447" s="1230"/>
      <c r="BL3447" s="1230"/>
      <c r="BM3447" s="1230"/>
      <c r="BN3447" s="1230"/>
      <c r="BO3447" s="1230"/>
      <c r="BP3447" s="1230"/>
      <c r="BQ3447" s="1230"/>
      <c r="BR3447" s="1230"/>
      <c r="BS3447" s="1230"/>
      <c r="BT3447" s="1230"/>
      <c r="BU3447" s="1230"/>
      <c r="BV3447" s="1230"/>
      <c r="BW3447" s="1230"/>
      <c r="BX3447" s="1230"/>
      <c r="BY3447" s="1230"/>
    </row>
    <row r="3448" spans="36:77" s="1227" customFormat="1" ht="12.75">
      <c r="AJ3448" s="1228"/>
      <c r="AK3448" s="1228"/>
      <c r="AL3448" s="1228"/>
      <c r="AM3448" s="1228"/>
      <c r="AN3448" s="1228"/>
      <c r="AO3448" s="1228"/>
      <c r="AP3448" s="1228"/>
      <c r="AQ3448" s="1228"/>
      <c r="AR3448" s="1229"/>
      <c r="AS3448" s="1229"/>
      <c r="AT3448" s="1229"/>
      <c r="AU3448" s="1229"/>
      <c r="AV3448" s="1229"/>
      <c r="AW3448" s="1229"/>
      <c r="AX3448" s="1229"/>
      <c r="AY3448" s="1229"/>
      <c r="AZ3448" s="1229"/>
      <c r="BA3448" s="1229"/>
      <c r="BB3448" s="1229"/>
      <c r="BC3448" s="1229"/>
      <c r="BD3448" s="1229"/>
      <c r="BE3448" s="1230"/>
      <c r="BF3448" s="1230"/>
      <c r="BG3448" s="1230"/>
      <c r="BH3448" s="1230"/>
      <c r="BI3448" s="1230"/>
      <c r="BJ3448" s="1230"/>
      <c r="BK3448" s="1230"/>
      <c r="BL3448" s="1230"/>
      <c r="BM3448" s="1230"/>
      <c r="BN3448" s="1230"/>
      <c r="BO3448" s="1230"/>
      <c r="BP3448" s="1230"/>
      <c r="BQ3448" s="1230"/>
      <c r="BR3448" s="1230"/>
      <c r="BS3448" s="1230"/>
      <c r="BT3448" s="1230"/>
      <c r="BU3448" s="1230"/>
      <c r="BV3448" s="1230"/>
      <c r="BW3448" s="1230"/>
      <c r="BX3448" s="1230"/>
      <c r="BY3448" s="1230"/>
    </row>
    <row r="3449" spans="36:77" s="1227" customFormat="1" ht="12.75">
      <c r="AJ3449" s="1228"/>
      <c r="AK3449" s="1228"/>
      <c r="AL3449" s="1228"/>
      <c r="AM3449" s="1228"/>
      <c r="AN3449" s="1228"/>
      <c r="AO3449" s="1228"/>
      <c r="AP3449" s="1228"/>
      <c r="AQ3449" s="1228"/>
      <c r="AR3449" s="1229"/>
      <c r="AS3449" s="1229"/>
      <c r="AT3449" s="1229"/>
      <c r="AU3449" s="1229"/>
      <c r="AV3449" s="1229"/>
      <c r="AW3449" s="1229"/>
      <c r="AX3449" s="1229"/>
      <c r="AY3449" s="1229"/>
      <c r="AZ3449" s="1229"/>
      <c r="BA3449" s="1229"/>
      <c r="BB3449" s="1229"/>
      <c r="BC3449" s="1229"/>
      <c r="BD3449" s="1229"/>
      <c r="BE3449" s="1230"/>
      <c r="BF3449" s="1230"/>
      <c r="BG3449" s="1230"/>
      <c r="BH3449" s="1230"/>
      <c r="BI3449" s="1230"/>
      <c r="BJ3449" s="1230"/>
      <c r="BK3449" s="1230"/>
      <c r="BL3449" s="1230"/>
      <c r="BM3449" s="1230"/>
      <c r="BN3449" s="1230"/>
      <c r="BO3449" s="1230"/>
      <c r="BP3449" s="1230"/>
      <c r="BQ3449" s="1230"/>
      <c r="BR3449" s="1230"/>
      <c r="BS3449" s="1230"/>
      <c r="BT3449" s="1230"/>
      <c r="BU3449" s="1230"/>
      <c r="BV3449" s="1230"/>
      <c r="BW3449" s="1230"/>
      <c r="BX3449" s="1230"/>
      <c r="BY3449" s="1230"/>
    </row>
    <row r="3450" spans="36:77" s="1227" customFormat="1" ht="12.75">
      <c r="AJ3450" s="1228"/>
      <c r="AK3450" s="1228"/>
      <c r="AL3450" s="1228"/>
      <c r="AM3450" s="1228"/>
      <c r="AN3450" s="1228"/>
      <c r="AO3450" s="1228"/>
      <c r="AP3450" s="1228"/>
      <c r="AQ3450" s="1228"/>
      <c r="AR3450" s="1229"/>
      <c r="AS3450" s="1229"/>
      <c r="AT3450" s="1229"/>
      <c r="AU3450" s="1229"/>
      <c r="AV3450" s="1229"/>
      <c r="AW3450" s="1229"/>
      <c r="AX3450" s="1229"/>
      <c r="AY3450" s="1229"/>
      <c r="AZ3450" s="1229"/>
      <c r="BA3450" s="1229"/>
      <c r="BB3450" s="1229"/>
      <c r="BC3450" s="1229"/>
      <c r="BD3450" s="1229"/>
      <c r="BE3450" s="1230"/>
      <c r="BF3450" s="1230"/>
      <c r="BG3450" s="1230"/>
      <c r="BH3450" s="1230"/>
      <c r="BI3450" s="1230"/>
      <c r="BJ3450" s="1230"/>
      <c r="BK3450" s="1230"/>
      <c r="BL3450" s="1230"/>
      <c r="BM3450" s="1230"/>
      <c r="BN3450" s="1230"/>
      <c r="BO3450" s="1230"/>
      <c r="BP3450" s="1230"/>
      <c r="BQ3450" s="1230"/>
      <c r="BR3450" s="1230"/>
      <c r="BS3450" s="1230"/>
      <c r="BT3450" s="1230"/>
      <c r="BU3450" s="1230"/>
      <c r="BV3450" s="1230"/>
      <c r="BW3450" s="1230"/>
      <c r="BX3450" s="1230"/>
      <c r="BY3450" s="1230"/>
    </row>
    <row r="3451" spans="36:77" s="1227" customFormat="1" ht="12.75">
      <c r="AJ3451" s="1228"/>
      <c r="AK3451" s="1228"/>
      <c r="AL3451" s="1228"/>
      <c r="AM3451" s="1228"/>
      <c r="AN3451" s="1228"/>
      <c r="AO3451" s="1228"/>
      <c r="AP3451" s="1228"/>
      <c r="AQ3451" s="1228"/>
      <c r="AR3451" s="1229"/>
      <c r="AS3451" s="1229"/>
      <c r="AT3451" s="1229"/>
      <c r="AU3451" s="1229"/>
      <c r="AV3451" s="1229"/>
      <c r="AW3451" s="1229"/>
      <c r="AX3451" s="1229"/>
      <c r="AY3451" s="1229"/>
      <c r="AZ3451" s="1229"/>
      <c r="BA3451" s="1229"/>
      <c r="BB3451" s="1229"/>
      <c r="BC3451" s="1229"/>
      <c r="BD3451" s="1229"/>
      <c r="BE3451" s="1230"/>
      <c r="BF3451" s="1230"/>
      <c r="BG3451" s="1230"/>
      <c r="BH3451" s="1230"/>
      <c r="BI3451" s="1230"/>
      <c r="BJ3451" s="1230"/>
      <c r="BK3451" s="1230"/>
      <c r="BL3451" s="1230"/>
      <c r="BM3451" s="1230"/>
      <c r="BN3451" s="1230"/>
      <c r="BO3451" s="1230"/>
      <c r="BP3451" s="1230"/>
      <c r="BQ3451" s="1230"/>
      <c r="BR3451" s="1230"/>
      <c r="BS3451" s="1230"/>
      <c r="BT3451" s="1230"/>
      <c r="BU3451" s="1230"/>
      <c r="BV3451" s="1230"/>
      <c r="BW3451" s="1230"/>
      <c r="BX3451" s="1230"/>
      <c r="BY3451" s="1230"/>
    </row>
    <row r="3452" spans="36:77" s="1227" customFormat="1" ht="12.75">
      <c r="AJ3452" s="1228"/>
      <c r="AK3452" s="1228"/>
      <c r="AL3452" s="1228"/>
      <c r="AM3452" s="1228"/>
      <c r="AN3452" s="1228"/>
      <c r="AO3452" s="1228"/>
      <c r="AP3452" s="1228"/>
      <c r="AQ3452" s="1228"/>
      <c r="AR3452" s="1229"/>
      <c r="AS3452" s="1229"/>
      <c r="AT3452" s="1229"/>
      <c r="AU3452" s="1229"/>
      <c r="AV3452" s="1229"/>
      <c r="AW3452" s="1229"/>
      <c r="AX3452" s="1229"/>
      <c r="AY3452" s="1229"/>
      <c r="AZ3452" s="1229"/>
      <c r="BA3452" s="1229"/>
      <c r="BB3452" s="1229"/>
      <c r="BC3452" s="1229"/>
      <c r="BD3452" s="1229"/>
      <c r="BE3452" s="1230"/>
      <c r="BF3452" s="1230"/>
      <c r="BG3452" s="1230"/>
      <c r="BH3452" s="1230"/>
      <c r="BI3452" s="1230"/>
      <c r="BJ3452" s="1230"/>
      <c r="BK3452" s="1230"/>
      <c r="BL3452" s="1230"/>
      <c r="BM3452" s="1230"/>
      <c r="BN3452" s="1230"/>
      <c r="BO3452" s="1230"/>
      <c r="BP3452" s="1230"/>
      <c r="BQ3452" s="1230"/>
      <c r="BR3452" s="1230"/>
      <c r="BS3452" s="1230"/>
      <c r="BT3452" s="1230"/>
      <c r="BU3452" s="1230"/>
      <c r="BV3452" s="1230"/>
      <c r="BW3452" s="1230"/>
      <c r="BX3452" s="1230"/>
      <c r="BY3452" s="1230"/>
    </row>
    <row r="3453" spans="36:77" s="1227" customFormat="1" ht="12.75">
      <c r="AJ3453" s="1228"/>
      <c r="AK3453" s="1228"/>
      <c r="AL3453" s="1228"/>
      <c r="AM3453" s="1228"/>
      <c r="AN3453" s="1228"/>
      <c r="AO3453" s="1228"/>
      <c r="AP3453" s="1228"/>
      <c r="AQ3453" s="1228"/>
      <c r="AR3453" s="1229"/>
      <c r="AS3453" s="1229"/>
      <c r="AT3453" s="1229"/>
      <c r="AU3453" s="1229"/>
      <c r="AV3453" s="1229"/>
      <c r="AW3453" s="1229"/>
      <c r="AX3453" s="1229"/>
      <c r="AY3453" s="1229"/>
      <c r="AZ3453" s="1229"/>
      <c r="BA3453" s="1229"/>
      <c r="BB3453" s="1229"/>
      <c r="BC3453" s="1229"/>
      <c r="BD3453" s="1229"/>
      <c r="BE3453" s="1230"/>
      <c r="BF3453" s="1230"/>
      <c r="BG3453" s="1230"/>
      <c r="BH3453" s="1230"/>
      <c r="BI3453" s="1230"/>
      <c r="BJ3453" s="1230"/>
      <c r="BK3453" s="1230"/>
      <c r="BL3453" s="1230"/>
      <c r="BM3453" s="1230"/>
      <c r="BN3453" s="1230"/>
      <c r="BO3453" s="1230"/>
      <c r="BP3453" s="1230"/>
      <c r="BQ3453" s="1230"/>
      <c r="BR3453" s="1230"/>
      <c r="BS3453" s="1230"/>
      <c r="BT3453" s="1230"/>
      <c r="BU3453" s="1230"/>
      <c r="BV3453" s="1230"/>
      <c r="BW3453" s="1230"/>
      <c r="BX3453" s="1230"/>
      <c r="BY3453" s="1230"/>
    </row>
    <row r="3454" spans="36:77" s="1227" customFormat="1" ht="12.75">
      <c r="AJ3454" s="1228"/>
      <c r="AK3454" s="1228"/>
      <c r="AL3454" s="1228"/>
      <c r="AM3454" s="1228"/>
      <c r="AN3454" s="1228"/>
      <c r="AO3454" s="1228"/>
      <c r="AP3454" s="1228"/>
      <c r="AQ3454" s="1228"/>
      <c r="AR3454" s="1229"/>
      <c r="AS3454" s="1229"/>
      <c r="AT3454" s="1229"/>
      <c r="AU3454" s="1229"/>
      <c r="AV3454" s="1229"/>
      <c r="AW3454" s="1229"/>
      <c r="AX3454" s="1229"/>
      <c r="AY3454" s="1229"/>
      <c r="AZ3454" s="1229"/>
      <c r="BA3454" s="1229"/>
      <c r="BB3454" s="1229"/>
      <c r="BC3454" s="1229"/>
      <c r="BD3454" s="1229"/>
      <c r="BE3454" s="1230"/>
      <c r="BF3454" s="1230"/>
      <c r="BG3454" s="1230"/>
      <c r="BH3454" s="1230"/>
      <c r="BI3454" s="1230"/>
      <c r="BJ3454" s="1230"/>
      <c r="BK3454" s="1230"/>
      <c r="BL3454" s="1230"/>
      <c r="BM3454" s="1230"/>
      <c r="BN3454" s="1230"/>
      <c r="BO3454" s="1230"/>
      <c r="BP3454" s="1230"/>
      <c r="BQ3454" s="1230"/>
      <c r="BR3454" s="1230"/>
      <c r="BS3454" s="1230"/>
      <c r="BT3454" s="1230"/>
      <c r="BU3454" s="1230"/>
      <c r="BV3454" s="1230"/>
      <c r="BW3454" s="1230"/>
      <c r="BX3454" s="1230"/>
      <c r="BY3454" s="1230"/>
    </row>
    <row r="3455" spans="36:77" s="1227" customFormat="1" ht="12.75">
      <c r="AJ3455" s="1228"/>
      <c r="AK3455" s="1228"/>
      <c r="AL3455" s="1228"/>
      <c r="AM3455" s="1228"/>
      <c r="AN3455" s="1228"/>
      <c r="AO3455" s="1228"/>
      <c r="AP3455" s="1228"/>
      <c r="AQ3455" s="1228"/>
      <c r="AR3455" s="1229"/>
      <c r="AS3455" s="1229"/>
      <c r="AT3455" s="1229"/>
      <c r="AU3455" s="1229"/>
      <c r="AV3455" s="1229"/>
      <c r="AW3455" s="1229"/>
      <c r="AX3455" s="1229"/>
      <c r="AY3455" s="1229"/>
      <c r="AZ3455" s="1229"/>
      <c r="BA3455" s="1229"/>
      <c r="BB3455" s="1229"/>
      <c r="BC3455" s="1229"/>
      <c r="BD3455" s="1229"/>
      <c r="BE3455" s="1230"/>
      <c r="BF3455" s="1230"/>
      <c r="BG3455" s="1230"/>
      <c r="BH3455" s="1230"/>
      <c r="BI3455" s="1230"/>
      <c r="BJ3455" s="1230"/>
      <c r="BK3455" s="1230"/>
      <c r="BL3455" s="1230"/>
      <c r="BM3455" s="1230"/>
      <c r="BN3455" s="1230"/>
      <c r="BO3455" s="1230"/>
      <c r="BP3455" s="1230"/>
      <c r="BQ3455" s="1230"/>
      <c r="BR3455" s="1230"/>
      <c r="BS3455" s="1230"/>
      <c r="BT3455" s="1230"/>
      <c r="BU3455" s="1230"/>
      <c r="BV3455" s="1230"/>
      <c r="BW3455" s="1230"/>
      <c r="BX3455" s="1230"/>
      <c r="BY3455" s="1230"/>
    </row>
    <row r="3456" spans="36:77" s="1227" customFormat="1" ht="12.75">
      <c r="AJ3456" s="1228"/>
      <c r="AK3456" s="1228"/>
      <c r="AL3456" s="1228"/>
      <c r="AM3456" s="1228"/>
      <c r="AN3456" s="1228"/>
      <c r="AO3456" s="1228"/>
      <c r="AP3456" s="1228"/>
      <c r="AQ3456" s="1228"/>
      <c r="AR3456" s="1229"/>
      <c r="AS3456" s="1229"/>
      <c r="AT3456" s="1229"/>
      <c r="AU3456" s="1229"/>
      <c r="AV3456" s="1229"/>
      <c r="AW3456" s="1229"/>
      <c r="AX3456" s="1229"/>
      <c r="AY3456" s="1229"/>
      <c r="AZ3456" s="1229"/>
      <c r="BA3456" s="1229"/>
      <c r="BB3456" s="1229"/>
      <c r="BC3456" s="1229"/>
      <c r="BD3456" s="1229"/>
      <c r="BE3456" s="1230"/>
      <c r="BF3456" s="1230"/>
      <c r="BG3456" s="1230"/>
      <c r="BH3456" s="1230"/>
      <c r="BI3456" s="1230"/>
      <c r="BJ3456" s="1230"/>
      <c r="BK3456" s="1230"/>
      <c r="BL3456" s="1230"/>
      <c r="BM3456" s="1230"/>
      <c r="BN3456" s="1230"/>
      <c r="BO3456" s="1230"/>
      <c r="BP3456" s="1230"/>
      <c r="BQ3456" s="1230"/>
      <c r="BR3456" s="1230"/>
      <c r="BS3456" s="1230"/>
      <c r="BT3456" s="1230"/>
      <c r="BU3456" s="1230"/>
      <c r="BV3456" s="1230"/>
      <c r="BW3456" s="1230"/>
      <c r="BX3456" s="1230"/>
      <c r="BY3456" s="1230"/>
    </row>
    <row r="3457" spans="36:77" s="1227" customFormat="1" ht="12.75">
      <c r="AJ3457" s="1228"/>
      <c r="AK3457" s="1228"/>
      <c r="AL3457" s="1228"/>
      <c r="AM3457" s="1228"/>
      <c r="AN3457" s="1228"/>
      <c r="AO3457" s="1228"/>
      <c r="AP3457" s="1228"/>
      <c r="AQ3457" s="1228"/>
      <c r="AR3457" s="1229"/>
      <c r="AS3457" s="1229"/>
      <c r="AT3457" s="1229"/>
      <c r="AU3457" s="1229"/>
      <c r="AV3457" s="1229"/>
      <c r="AW3457" s="1229"/>
      <c r="AX3457" s="1229"/>
      <c r="AY3457" s="1229"/>
      <c r="AZ3457" s="1229"/>
      <c r="BA3457" s="1229"/>
      <c r="BB3457" s="1229"/>
      <c r="BC3457" s="1229"/>
      <c r="BD3457" s="1229"/>
      <c r="BE3457" s="1230"/>
      <c r="BF3457" s="1230"/>
      <c r="BG3457" s="1230"/>
      <c r="BH3457" s="1230"/>
      <c r="BI3457" s="1230"/>
      <c r="BJ3457" s="1230"/>
      <c r="BK3457" s="1230"/>
      <c r="BL3457" s="1230"/>
      <c r="BM3457" s="1230"/>
      <c r="BN3457" s="1230"/>
      <c r="BO3457" s="1230"/>
      <c r="BP3457" s="1230"/>
      <c r="BQ3457" s="1230"/>
      <c r="BR3457" s="1230"/>
      <c r="BS3457" s="1230"/>
      <c r="BT3457" s="1230"/>
      <c r="BU3457" s="1230"/>
      <c r="BV3457" s="1230"/>
      <c r="BW3457" s="1230"/>
      <c r="BX3457" s="1230"/>
      <c r="BY3457" s="1230"/>
    </row>
    <row r="3458" spans="36:77" s="1227" customFormat="1" ht="12.75">
      <c r="AJ3458" s="1228"/>
      <c r="AK3458" s="1228"/>
      <c r="AL3458" s="1228"/>
      <c r="AM3458" s="1228"/>
      <c r="AN3458" s="1228"/>
      <c r="AO3458" s="1228"/>
      <c r="AP3458" s="1228"/>
      <c r="AQ3458" s="1228"/>
      <c r="AR3458" s="1229"/>
      <c r="AS3458" s="1229"/>
      <c r="AT3458" s="1229"/>
      <c r="AU3458" s="1229"/>
      <c r="AV3458" s="1229"/>
      <c r="AW3458" s="1229"/>
      <c r="AX3458" s="1229"/>
      <c r="AY3458" s="1229"/>
      <c r="AZ3458" s="1229"/>
      <c r="BA3458" s="1229"/>
      <c r="BB3458" s="1229"/>
      <c r="BC3458" s="1229"/>
      <c r="BD3458" s="1229"/>
      <c r="BE3458" s="1230"/>
      <c r="BF3458" s="1230"/>
      <c r="BG3458" s="1230"/>
      <c r="BH3458" s="1230"/>
      <c r="BI3458" s="1230"/>
      <c r="BJ3458" s="1230"/>
      <c r="BK3458" s="1230"/>
      <c r="BL3458" s="1230"/>
      <c r="BM3458" s="1230"/>
      <c r="BN3458" s="1230"/>
      <c r="BO3458" s="1230"/>
      <c r="BP3458" s="1230"/>
      <c r="BQ3458" s="1230"/>
      <c r="BR3458" s="1230"/>
      <c r="BS3458" s="1230"/>
      <c r="BT3458" s="1230"/>
      <c r="BU3458" s="1230"/>
      <c r="BV3458" s="1230"/>
      <c r="BW3458" s="1230"/>
      <c r="BX3458" s="1230"/>
      <c r="BY3458" s="1230"/>
    </row>
    <row r="3459" spans="36:77" s="1227" customFormat="1" ht="12.75">
      <c r="AJ3459" s="1228"/>
      <c r="AK3459" s="1228"/>
      <c r="AL3459" s="1228"/>
      <c r="AM3459" s="1228"/>
      <c r="AN3459" s="1228"/>
      <c r="AO3459" s="1228"/>
      <c r="AP3459" s="1228"/>
      <c r="AQ3459" s="1228"/>
      <c r="AR3459" s="1229"/>
      <c r="AS3459" s="1229"/>
      <c r="AT3459" s="1229"/>
      <c r="AU3459" s="1229"/>
      <c r="AV3459" s="1229"/>
      <c r="AW3459" s="1229"/>
      <c r="AX3459" s="1229"/>
      <c r="AY3459" s="1229"/>
      <c r="AZ3459" s="1229"/>
      <c r="BA3459" s="1229"/>
      <c r="BB3459" s="1229"/>
      <c r="BC3459" s="1229"/>
      <c r="BD3459" s="1229"/>
      <c r="BE3459" s="1230"/>
      <c r="BF3459" s="1230"/>
      <c r="BG3459" s="1230"/>
      <c r="BH3459" s="1230"/>
      <c r="BI3459" s="1230"/>
      <c r="BJ3459" s="1230"/>
      <c r="BK3459" s="1230"/>
      <c r="BL3459" s="1230"/>
      <c r="BM3459" s="1230"/>
      <c r="BN3459" s="1230"/>
      <c r="BO3459" s="1230"/>
      <c r="BP3459" s="1230"/>
      <c r="BQ3459" s="1230"/>
      <c r="BR3459" s="1230"/>
      <c r="BS3459" s="1230"/>
      <c r="BT3459" s="1230"/>
      <c r="BU3459" s="1230"/>
      <c r="BV3459" s="1230"/>
      <c r="BW3459" s="1230"/>
      <c r="BX3459" s="1230"/>
      <c r="BY3459" s="1230"/>
    </row>
    <row r="3460" spans="36:77" s="1227" customFormat="1" ht="12.75">
      <c r="AJ3460" s="1228"/>
      <c r="AK3460" s="1228"/>
      <c r="AL3460" s="1228"/>
      <c r="AM3460" s="1228"/>
      <c r="AN3460" s="1228"/>
      <c r="AO3460" s="1228"/>
      <c r="AP3460" s="1228"/>
      <c r="AQ3460" s="1228"/>
      <c r="AR3460" s="1229"/>
      <c r="AS3460" s="1229"/>
      <c r="AT3460" s="1229"/>
      <c r="AU3460" s="1229"/>
      <c r="AV3460" s="1229"/>
      <c r="AW3460" s="1229"/>
      <c r="AX3460" s="1229"/>
      <c r="AY3460" s="1229"/>
      <c r="AZ3460" s="1229"/>
      <c r="BA3460" s="1229"/>
      <c r="BB3460" s="1229"/>
      <c r="BC3460" s="1229"/>
      <c r="BD3460" s="1229"/>
      <c r="BE3460" s="1230"/>
      <c r="BF3460" s="1230"/>
      <c r="BG3460" s="1230"/>
      <c r="BH3460" s="1230"/>
      <c r="BI3460" s="1230"/>
      <c r="BJ3460" s="1230"/>
      <c r="BK3460" s="1230"/>
      <c r="BL3460" s="1230"/>
      <c r="BM3460" s="1230"/>
      <c r="BN3460" s="1230"/>
      <c r="BO3460" s="1230"/>
      <c r="BP3460" s="1230"/>
      <c r="BQ3460" s="1230"/>
      <c r="BR3460" s="1230"/>
      <c r="BS3460" s="1230"/>
      <c r="BT3460" s="1230"/>
      <c r="BU3460" s="1230"/>
      <c r="BV3460" s="1230"/>
      <c r="BW3460" s="1230"/>
      <c r="BX3460" s="1230"/>
      <c r="BY3460" s="1230"/>
    </row>
    <row r="3461" spans="36:77" s="1227" customFormat="1" ht="12.75">
      <c r="AJ3461" s="1228"/>
      <c r="AK3461" s="1228"/>
      <c r="AL3461" s="1228"/>
      <c r="AM3461" s="1228"/>
      <c r="AN3461" s="1228"/>
      <c r="AO3461" s="1228"/>
      <c r="AP3461" s="1228"/>
      <c r="AQ3461" s="1228"/>
      <c r="AR3461" s="1229"/>
      <c r="AS3461" s="1229"/>
      <c r="AT3461" s="1229"/>
      <c r="AU3461" s="1229"/>
      <c r="AV3461" s="1229"/>
      <c r="AW3461" s="1229"/>
      <c r="AX3461" s="1229"/>
      <c r="AY3461" s="1229"/>
      <c r="AZ3461" s="1229"/>
      <c r="BA3461" s="1229"/>
      <c r="BB3461" s="1229"/>
      <c r="BC3461" s="1229"/>
      <c r="BD3461" s="1229"/>
      <c r="BE3461" s="1230"/>
      <c r="BF3461" s="1230"/>
      <c r="BG3461" s="1230"/>
      <c r="BH3461" s="1230"/>
      <c r="BI3461" s="1230"/>
      <c r="BJ3461" s="1230"/>
      <c r="BK3461" s="1230"/>
      <c r="BL3461" s="1230"/>
      <c r="BM3461" s="1230"/>
      <c r="BN3461" s="1230"/>
      <c r="BO3461" s="1230"/>
      <c r="BP3461" s="1230"/>
      <c r="BQ3461" s="1230"/>
      <c r="BR3461" s="1230"/>
      <c r="BS3461" s="1230"/>
      <c r="BT3461" s="1230"/>
      <c r="BU3461" s="1230"/>
      <c r="BV3461" s="1230"/>
      <c r="BW3461" s="1230"/>
      <c r="BX3461" s="1230"/>
      <c r="BY3461" s="1230"/>
    </row>
    <row r="3462" spans="36:77" s="1227" customFormat="1" ht="12.75">
      <c r="AJ3462" s="1228"/>
      <c r="AK3462" s="1228"/>
      <c r="AL3462" s="1228"/>
      <c r="AM3462" s="1228"/>
      <c r="AN3462" s="1228"/>
      <c r="AO3462" s="1228"/>
      <c r="AP3462" s="1228"/>
      <c r="AQ3462" s="1228"/>
      <c r="AR3462" s="1229"/>
      <c r="AS3462" s="1229"/>
      <c r="AT3462" s="1229"/>
      <c r="AU3462" s="1229"/>
      <c r="AV3462" s="1229"/>
      <c r="AW3462" s="1229"/>
      <c r="AX3462" s="1229"/>
      <c r="AY3462" s="1229"/>
      <c r="AZ3462" s="1229"/>
      <c r="BA3462" s="1229"/>
      <c r="BB3462" s="1229"/>
      <c r="BC3462" s="1229"/>
      <c r="BD3462" s="1229"/>
      <c r="BE3462" s="1230"/>
      <c r="BF3462" s="1230"/>
      <c r="BG3462" s="1230"/>
      <c r="BH3462" s="1230"/>
      <c r="BI3462" s="1230"/>
      <c r="BJ3462" s="1230"/>
      <c r="BK3462" s="1230"/>
      <c r="BL3462" s="1230"/>
      <c r="BM3462" s="1230"/>
      <c r="BN3462" s="1230"/>
      <c r="BO3462" s="1230"/>
      <c r="BP3462" s="1230"/>
      <c r="BQ3462" s="1230"/>
      <c r="BR3462" s="1230"/>
      <c r="BS3462" s="1230"/>
      <c r="BT3462" s="1230"/>
      <c r="BU3462" s="1230"/>
      <c r="BV3462" s="1230"/>
      <c r="BW3462" s="1230"/>
      <c r="BX3462" s="1230"/>
      <c r="BY3462" s="1230"/>
    </row>
    <row r="3463" spans="36:77" s="1227" customFormat="1" ht="12.75">
      <c r="AJ3463" s="1228"/>
      <c r="AK3463" s="1228"/>
      <c r="AL3463" s="1228"/>
      <c r="AM3463" s="1228"/>
      <c r="AN3463" s="1228"/>
      <c r="AO3463" s="1228"/>
      <c r="AP3463" s="1228"/>
      <c r="AQ3463" s="1228"/>
      <c r="AR3463" s="1229"/>
      <c r="AS3463" s="1229"/>
      <c r="AT3463" s="1229"/>
      <c r="AU3463" s="1229"/>
      <c r="AV3463" s="1229"/>
      <c r="AW3463" s="1229"/>
      <c r="AX3463" s="1229"/>
      <c r="AY3463" s="1229"/>
      <c r="AZ3463" s="1229"/>
      <c r="BA3463" s="1229"/>
      <c r="BB3463" s="1229"/>
      <c r="BC3463" s="1229"/>
      <c r="BD3463" s="1229"/>
      <c r="BE3463" s="1230"/>
      <c r="BF3463" s="1230"/>
      <c r="BG3463" s="1230"/>
      <c r="BH3463" s="1230"/>
      <c r="BI3463" s="1230"/>
      <c r="BJ3463" s="1230"/>
      <c r="BK3463" s="1230"/>
      <c r="BL3463" s="1230"/>
      <c r="BM3463" s="1230"/>
      <c r="BN3463" s="1230"/>
      <c r="BO3463" s="1230"/>
      <c r="BP3463" s="1230"/>
      <c r="BQ3463" s="1230"/>
      <c r="BR3463" s="1230"/>
      <c r="BS3463" s="1230"/>
      <c r="BT3463" s="1230"/>
      <c r="BU3463" s="1230"/>
      <c r="BV3463" s="1230"/>
      <c r="BW3463" s="1230"/>
      <c r="BX3463" s="1230"/>
      <c r="BY3463" s="1230"/>
    </row>
    <row r="3464" spans="36:77" s="1227" customFormat="1" ht="12.75">
      <c r="AJ3464" s="1228"/>
      <c r="AK3464" s="1228"/>
      <c r="AL3464" s="1228"/>
      <c r="AM3464" s="1228"/>
      <c r="AN3464" s="1228"/>
      <c r="AO3464" s="1228"/>
      <c r="AP3464" s="1228"/>
      <c r="AQ3464" s="1228"/>
      <c r="AR3464" s="1229"/>
      <c r="AS3464" s="1229"/>
      <c r="AT3464" s="1229"/>
      <c r="AU3464" s="1229"/>
      <c r="AV3464" s="1229"/>
      <c r="AW3464" s="1229"/>
      <c r="AX3464" s="1229"/>
      <c r="AY3464" s="1229"/>
      <c r="AZ3464" s="1229"/>
      <c r="BA3464" s="1229"/>
      <c r="BB3464" s="1229"/>
      <c r="BC3464" s="1229"/>
      <c r="BD3464" s="1229"/>
      <c r="BE3464" s="1230"/>
      <c r="BF3464" s="1230"/>
      <c r="BG3464" s="1230"/>
      <c r="BH3464" s="1230"/>
      <c r="BI3464" s="1230"/>
      <c r="BJ3464" s="1230"/>
      <c r="BK3464" s="1230"/>
      <c r="BL3464" s="1230"/>
      <c r="BM3464" s="1230"/>
      <c r="BN3464" s="1230"/>
      <c r="BO3464" s="1230"/>
      <c r="BP3464" s="1230"/>
      <c r="BQ3464" s="1230"/>
      <c r="BR3464" s="1230"/>
      <c r="BS3464" s="1230"/>
      <c r="BT3464" s="1230"/>
      <c r="BU3464" s="1230"/>
      <c r="BV3464" s="1230"/>
      <c r="BW3464" s="1230"/>
      <c r="BX3464" s="1230"/>
      <c r="BY3464" s="1230"/>
    </row>
    <row r="3465" spans="36:77" s="1227" customFormat="1" ht="12.75">
      <c r="AJ3465" s="1228"/>
      <c r="AK3465" s="1228"/>
      <c r="AL3465" s="1228"/>
      <c r="AM3465" s="1228"/>
      <c r="AN3465" s="1228"/>
      <c r="AO3465" s="1228"/>
      <c r="AP3465" s="1228"/>
      <c r="AQ3465" s="1228"/>
      <c r="AR3465" s="1229"/>
      <c r="AS3465" s="1229"/>
      <c r="AT3465" s="1229"/>
      <c r="AU3465" s="1229"/>
      <c r="AV3465" s="1229"/>
      <c r="AW3465" s="1229"/>
      <c r="AX3465" s="1229"/>
      <c r="AY3465" s="1229"/>
      <c r="AZ3465" s="1229"/>
      <c r="BA3465" s="1229"/>
      <c r="BB3465" s="1229"/>
      <c r="BC3465" s="1229"/>
      <c r="BD3465" s="1229"/>
      <c r="BE3465" s="1230"/>
      <c r="BF3465" s="1230"/>
      <c r="BG3465" s="1230"/>
      <c r="BH3465" s="1230"/>
      <c r="BI3465" s="1230"/>
      <c r="BJ3465" s="1230"/>
      <c r="BK3465" s="1230"/>
      <c r="BL3465" s="1230"/>
      <c r="BM3465" s="1230"/>
      <c r="BN3465" s="1230"/>
      <c r="BO3465" s="1230"/>
      <c r="BP3465" s="1230"/>
      <c r="BQ3465" s="1230"/>
      <c r="BR3465" s="1230"/>
      <c r="BS3465" s="1230"/>
      <c r="BT3465" s="1230"/>
      <c r="BU3465" s="1230"/>
      <c r="BV3465" s="1230"/>
      <c r="BW3465" s="1230"/>
      <c r="BX3465" s="1230"/>
      <c r="BY3465" s="1230"/>
    </row>
    <row r="3466" spans="36:77" s="1227" customFormat="1" ht="12.75">
      <c r="AJ3466" s="1228"/>
      <c r="AK3466" s="1228"/>
      <c r="AL3466" s="1228"/>
      <c r="AM3466" s="1228"/>
      <c r="AN3466" s="1228"/>
      <c r="AO3466" s="1228"/>
      <c r="AP3466" s="1228"/>
      <c r="AQ3466" s="1228"/>
      <c r="AR3466" s="1229"/>
      <c r="AS3466" s="1229"/>
      <c r="AT3466" s="1229"/>
      <c r="AU3466" s="1229"/>
      <c r="AV3466" s="1229"/>
      <c r="AW3466" s="1229"/>
      <c r="AX3466" s="1229"/>
      <c r="AY3466" s="1229"/>
      <c r="AZ3466" s="1229"/>
      <c r="BA3466" s="1229"/>
      <c r="BB3466" s="1229"/>
      <c r="BC3466" s="1229"/>
      <c r="BD3466" s="1229"/>
      <c r="BE3466" s="1230"/>
      <c r="BF3466" s="1230"/>
      <c r="BG3466" s="1230"/>
      <c r="BH3466" s="1230"/>
      <c r="BI3466" s="1230"/>
      <c r="BJ3466" s="1230"/>
      <c r="BK3466" s="1230"/>
      <c r="BL3466" s="1230"/>
      <c r="BM3466" s="1230"/>
      <c r="BN3466" s="1230"/>
      <c r="BO3466" s="1230"/>
      <c r="BP3466" s="1230"/>
      <c r="BQ3466" s="1230"/>
      <c r="BR3466" s="1230"/>
      <c r="BS3466" s="1230"/>
      <c r="BT3466" s="1230"/>
      <c r="BU3466" s="1230"/>
      <c r="BV3466" s="1230"/>
      <c r="BW3466" s="1230"/>
      <c r="BX3466" s="1230"/>
      <c r="BY3466" s="1230"/>
    </row>
    <row r="3467" spans="36:77" s="1227" customFormat="1" ht="12.75">
      <c r="AJ3467" s="1228"/>
      <c r="AK3467" s="1228"/>
      <c r="AL3467" s="1228"/>
      <c r="AM3467" s="1228"/>
      <c r="AN3467" s="1228"/>
      <c r="AO3467" s="1228"/>
      <c r="AP3467" s="1228"/>
      <c r="AQ3467" s="1228"/>
      <c r="AR3467" s="1229"/>
      <c r="AS3467" s="1229"/>
      <c r="AT3467" s="1229"/>
      <c r="AU3467" s="1229"/>
      <c r="AV3467" s="1229"/>
      <c r="AW3467" s="1229"/>
      <c r="AX3467" s="1229"/>
      <c r="AY3467" s="1229"/>
      <c r="AZ3467" s="1229"/>
      <c r="BA3467" s="1229"/>
      <c r="BB3467" s="1229"/>
      <c r="BC3467" s="1229"/>
      <c r="BD3467" s="1229"/>
      <c r="BE3467" s="1230"/>
      <c r="BF3467" s="1230"/>
      <c r="BG3467" s="1230"/>
      <c r="BH3467" s="1230"/>
      <c r="BI3467" s="1230"/>
      <c r="BJ3467" s="1230"/>
      <c r="BK3467" s="1230"/>
      <c r="BL3467" s="1230"/>
      <c r="BM3467" s="1230"/>
      <c r="BN3467" s="1230"/>
      <c r="BO3467" s="1230"/>
      <c r="BP3467" s="1230"/>
      <c r="BQ3467" s="1230"/>
      <c r="BR3467" s="1230"/>
      <c r="BS3467" s="1230"/>
      <c r="BT3467" s="1230"/>
      <c r="BU3467" s="1230"/>
      <c r="BV3467" s="1230"/>
      <c r="BW3467" s="1230"/>
      <c r="BX3467" s="1230"/>
      <c r="BY3467" s="1230"/>
    </row>
    <row r="3468" spans="36:77" s="1227" customFormat="1" ht="12.75">
      <c r="AJ3468" s="1228"/>
      <c r="AK3468" s="1228"/>
      <c r="AL3468" s="1228"/>
      <c r="AM3468" s="1228"/>
      <c r="AN3468" s="1228"/>
      <c r="AO3468" s="1228"/>
      <c r="AP3468" s="1228"/>
      <c r="AQ3468" s="1228"/>
      <c r="AR3468" s="1229"/>
      <c r="AS3468" s="1229"/>
      <c r="AT3468" s="1229"/>
      <c r="AU3468" s="1229"/>
      <c r="AV3468" s="1229"/>
      <c r="AW3468" s="1229"/>
      <c r="AX3468" s="1229"/>
      <c r="AY3468" s="1229"/>
      <c r="AZ3468" s="1229"/>
      <c r="BA3468" s="1229"/>
      <c r="BB3468" s="1229"/>
      <c r="BC3468" s="1229"/>
      <c r="BD3468" s="1229"/>
      <c r="BE3468" s="1230"/>
      <c r="BF3468" s="1230"/>
      <c r="BG3468" s="1230"/>
      <c r="BH3468" s="1230"/>
      <c r="BI3468" s="1230"/>
      <c r="BJ3468" s="1230"/>
      <c r="BK3468" s="1230"/>
      <c r="BL3468" s="1230"/>
      <c r="BM3468" s="1230"/>
      <c r="BN3468" s="1230"/>
      <c r="BO3468" s="1230"/>
      <c r="BP3468" s="1230"/>
      <c r="BQ3468" s="1230"/>
      <c r="BR3468" s="1230"/>
      <c r="BS3468" s="1230"/>
      <c r="BT3468" s="1230"/>
      <c r="BU3468" s="1230"/>
      <c r="BV3468" s="1230"/>
      <c r="BW3468" s="1230"/>
      <c r="BX3468" s="1230"/>
      <c r="BY3468" s="1230"/>
    </row>
    <row r="3469" spans="36:77" s="1227" customFormat="1" ht="12.75">
      <c r="AJ3469" s="1228"/>
      <c r="AK3469" s="1228"/>
      <c r="AL3469" s="1228"/>
      <c r="AM3469" s="1228"/>
      <c r="AN3469" s="1228"/>
      <c r="AO3469" s="1228"/>
      <c r="AP3469" s="1228"/>
      <c r="AQ3469" s="1228"/>
      <c r="AR3469" s="1229"/>
      <c r="AS3469" s="1229"/>
      <c r="AT3469" s="1229"/>
      <c r="AU3469" s="1229"/>
      <c r="AV3469" s="1229"/>
      <c r="AW3469" s="1229"/>
      <c r="AX3469" s="1229"/>
      <c r="AY3469" s="1229"/>
      <c r="AZ3469" s="1229"/>
      <c r="BA3469" s="1229"/>
      <c r="BB3469" s="1229"/>
      <c r="BC3469" s="1229"/>
      <c r="BD3469" s="1229"/>
      <c r="BE3469" s="1230"/>
      <c r="BF3469" s="1230"/>
      <c r="BG3469" s="1230"/>
      <c r="BH3469" s="1230"/>
      <c r="BI3469" s="1230"/>
      <c r="BJ3469" s="1230"/>
      <c r="BK3469" s="1230"/>
      <c r="BL3469" s="1230"/>
      <c r="BM3469" s="1230"/>
      <c r="BN3469" s="1230"/>
      <c r="BO3469" s="1230"/>
      <c r="BP3469" s="1230"/>
      <c r="BQ3469" s="1230"/>
      <c r="BR3469" s="1230"/>
      <c r="BS3469" s="1230"/>
      <c r="BT3469" s="1230"/>
      <c r="BU3469" s="1230"/>
      <c r="BV3469" s="1230"/>
      <c r="BW3469" s="1230"/>
      <c r="BX3469" s="1230"/>
      <c r="BY3469" s="1230"/>
    </row>
    <row r="3470" spans="36:77" s="1227" customFormat="1" ht="12.75">
      <c r="AJ3470" s="1228"/>
      <c r="AK3470" s="1228"/>
      <c r="AL3470" s="1228"/>
      <c r="AM3470" s="1228"/>
      <c r="AN3470" s="1228"/>
      <c r="AO3470" s="1228"/>
      <c r="AP3470" s="1228"/>
      <c r="AQ3470" s="1228"/>
      <c r="AR3470" s="1229"/>
      <c r="AS3470" s="1229"/>
      <c r="AT3470" s="1229"/>
      <c r="AU3470" s="1229"/>
      <c r="AV3470" s="1229"/>
      <c r="AW3470" s="1229"/>
      <c r="AX3470" s="1229"/>
      <c r="AY3470" s="1229"/>
      <c r="AZ3470" s="1229"/>
      <c r="BA3470" s="1229"/>
      <c r="BB3470" s="1229"/>
      <c r="BC3470" s="1229"/>
      <c r="BD3470" s="1229"/>
      <c r="BE3470" s="1230"/>
      <c r="BF3470" s="1230"/>
      <c r="BG3470" s="1230"/>
      <c r="BH3470" s="1230"/>
      <c r="BI3470" s="1230"/>
      <c r="BJ3470" s="1230"/>
      <c r="BK3470" s="1230"/>
      <c r="BL3470" s="1230"/>
      <c r="BM3470" s="1230"/>
      <c r="BN3470" s="1230"/>
      <c r="BO3470" s="1230"/>
      <c r="BP3470" s="1230"/>
      <c r="BQ3470" s="1230"/>
      <c r="BR3470" s="1230"/>
      <c r="BS3470" s="1230"/>
      <c r="BT3470" s="1230"/>
      <c r="BU3470" s="1230"/>
      <c r="BV3470" s="1230"/>
      <c r="BW3470" s="1230"/>
      <c r="BX3470" s="1230"/>
      <c r="BY3470" s="1230"/>
    </row>
    <row r="3471" spans="36:77" s="1227" customFormat="1" ht="12.75">
      <c r="AJ3471" s="1228"/>
      <c r="AK3471" s="1228"/>
      <c r="AL3471" s="1228"/>
      <c r="AM3471" s="1228"/>
      <c r="AN3471" s="1228"/>
      <c r="AO3471" s="1228"/>
      <c r="AP3471" s="1228"/>
      <c r="AQ3471" s="1228"/>
      <c r="AR3471" s="1229"/>
      <c r="AS3471" s="1229"/>
      <c r="AT3471" s="1229"/>
      <c r="AU3471" s="1229"/>
      <c r="AV3471" s="1229"/>
      <c r="AW3471" s="1229"/>
      <c r="AX3471" s="1229"/>
      <c r="AY3471" s="1229"/>
      <c r="AZ3471" s="1229"/>
      <c r="BA3471" s="1229"/>
      <c r="BB3471" s="1229"/>
      <c r="BC3471" s="1229"/>
      <c r="BD3471" s="1229"/>
      <c r="BE3471" s="1230"/>
      <c r="BF3471" s="1230"/>
      <c r="BG3471" s="1230"/>
      <c r="BH3471" s="1230"/>
      <c r="BI3471" s="1230"/>
      <c r="BJ3471" s="1230"/>
      <c r="BK3471" s="1230"/>
      <c r="BL3471" s="1230"/>
      <c r="BM3471" s="1230"/>
      <c r="BN3471" s="1230"/>
      <c r="BO3471" s="1230"/>
      <c r="BP3471" s="1230"/>
      <c r="BQ3471" s="1230"/>
      <c r="BR3471" s="1230"/>
      <c r="BS3471" s="1230"/>
      <c r="BT3471" s="1230"/>
      <c r="BU3471" s="1230"/>
      <c r="BV3471" s="1230"/>
      <c r="BW3471" s="1230"/>
      <c r="BX3471" s="1230"/>
      <c r="BY3471" s="1230"/>
    </row>
    <row r="3472" spans="36:77" s="1227" customFormat="1" ht="12.75">
      <c r="AJ3472" s="1228"/>
      <c r="AK3472" s="1228"/>
      <c r="AL3472" s="1228"/>
      <c r="AM3472" s="1228"/>
      <c r="AN3472" s="1228"/>
      <c r="AO3472" s="1228"/>
      <c r="AP3472" s="1228"/>
      <c r="AQ3472" s="1228"/>
      <c r="AR3472" s="1229"/>
      <c r="AS3472" s="1229"/>
      <c r="AT3472" s="1229"/>
      <c r="AU3472" s="1229"/>
      <c r="AV3472" s="1229"/>
      <c r="AW3472" s="1229"/>
      <c r="AX3472" s="1229"/>
      <c r="AY3472" s="1229"/>
      <c r="AZ3472" s="1229"/>
      <c r="BA3472" s="1229"/>
      <c r="BB3472" s="1229"/>
      <c r="BC3472" s="1229"/>
      <c r="BD3472" s="1229"/>
      <c r="BE3472" s="1230"/>
      <c r="BF3472" s="1230"/>
      <c r="BG3472" s="1230"/>
      <c r="BH3472" s="1230"/>
      <c r="BI3472" s="1230"/>
      <c r="BJ3472" s="1230"/>
      <c r="BK3472" s="1230"/>
      <c r="BL3472" s="1230"/>
      <c r="BM3472" s="1230"/>
      <c r="BN3472" s="1230"/>
      <c r="BO3472" s="1230"/>
      <c r="BP3472" s="1230"/>
      <c r="BQ3472" s="1230"/>
      <c r="BR3472" s="1230"/>
      <c r="BS3472" s="1230"/>
      <c r="BT3472" s="1230"/>
      <c r="BU3472" s="1230"/>
      <c r="BV3472" s="1230"/>
      <c r="BW3472" s="1230"/>
      <c r="BX3472" s="1230"/>
      <c r="BY3472" s="1230"/>
    </row>
    <row r="3473" spans="36:77" s="1227" customFormat="1" ht="12.75">
      <c r="AJ3473" s="1228"/>
      <c r="AK3473" s="1228"/>
      <c r="AL3473" s="1228"/>
      <c r="AM3473" s="1228"/>
      <c r="AN3473" s="1228"/>
      <c r="AO3473" s="1228"/>
      <c r="AP3473" s="1228"/>
      <c r="AQ3473" s="1228"/>
      <c r="AR3473" s="1229"/>
      <c r="AS3473" s="1229"/>
      <c r="AT3473" s="1229"/>
      <c r="AU3473" s="1229"/>
      <c r="AV3473" s="1229"/>
      <c r="AW3473" s="1229"/>
      <c r="AX3473" s="1229"/>
      <c r="AY3473" s="1229"/>
      <c r="AZ3473" s="1229"/>
      <c r="BA3473" s="1229"/>
      <c r="BB3473" s="1229"/>
      <c r="BC3473" s="1229"/>
      <c r="BD3473" s="1229"/>
      <c r="BE3473" s="1230"/>
      <c r="BF3473" s="1230"/>
      <c r="BG3473" s="1230"/>
      <c r="BH3473" s="1230"/>
      <c r="BI3473" s="1230"/>
      <c r="BJ3473" s="1230"/>
      <c r="BK3473" s="1230"/>
      <c r="BL3473" s="1230"/>
      <c r="BM3473" s="1230"/>
      <c r="BN3473" s="1230"/>
      <c r="BO3473" s="1230"/>
      <c r="BP3473" s="1230"/>
      <c r="BQ3473" s="1230"/>
      <c r="BR3473" s="1230"/>
      <c r="BS3473" s="1230"/>
      <c r="BT3473" s="1230"/>
      <c r="BU3473" s="1230"/>
      <c r="BV3473" s="1230"/>
      <c r="BW3473" s="1230"/>
      <c r="BX3473" s="1230"/>
      <c r="BY3473" s="1230"/>
    </row>
    <row r="3474" spans="36:77" s="1227" customFormat="1" ht="12.75">
      <c r="AJ3474" s="1228"/>
      <c r="AK3474" s="1228"/>
      <c r="AL3474" s="1228"/>
      <c r="AM3474" s="1228"/>
      <c r="AN3474" s="1228"/>
      <c r="AO3474" s="1228"/>
      <c r="AP3474" s="1228"/>
      <c r="AQ3474" s="1228"/>
      <c r="AR3474" s="1229"/>
      <c r="AS3474" s="1229"/>
      <c r="AT3474" s="1229"/>
      <c r="AU3474" s="1229"/>
      <c r="AV3474" s="1229"/>
      <c r="AW3474" s="1229"/>
      <c r="AX3474" s="1229"/>
      <c r="AY3474" s="1229"/>
      <c r="AZ3474" s="1229"/>
      <c r="BA3474" s="1229"/>
      <c r="BB3474" s="1229"/>
      <c r="BC3474" s="1229"/>
      <c r="BD3474" s="1229"/>
      <c r="BE3474" s="1230"/>
      <c r="BF3474" s="1230"/>
      <c r="BG3474" s="1230"/>
      <c r="BH3474" s="1230"/>
      <c r="BI3474" s="1230"/>
      <c r="BJ3474" s="1230"/>
      <c r="BK3474" s="1230"/>
      <c r="BL3474" s="1230"/>
      <c r="BM3474" s="1230"/>
      <c r="BN3474" s="1230"/>
      <c r="BO3474" s="1230"/>
      <c r="BP3474" s="1230"/>
      <c r="BQ3474" s="1230"/>
      <c r="BR3474" s="1230"/>
      <c r="BS3474" s="1230"/>
      <c r="BT3474" s="1230"/>
      <c r="BU3474" s="1230"/>
      <c r="BV3474" s="1230"/>
      <c r="BW3474" s="1230"/>
      <c r="BX3474" s="1230"/>
      <c r="BY3474" s="1230"/>
    </row>
    <row r="3475" spans="36:77" s="1227" customFormat="1" ht="12.75">
      <c r="AJ3475" s="1228"/>
      <c r="AK3475" s="1228"/>
      <c r="AL3475" s="1228"/>
      <c r="AM3475" s="1228"/>
      <c r="AN3475" s="1228"/>
      <c r="AO3475" s="1228"/>
      <c r="AP3475" s="1228"/>
      <c r="AQ3475" s="1228"/>
      <c r="AR3475" s="1229"/>
      <c r="AS3475" s="1229"/>
      <c r="AT3475" s="1229"/>
      <c r="AU3475" s="1229"/>
      <c r="AV3475" s="1229"/>
      <c r="AW3475" s="1229"/>
      <c r="AX3475" s="1229"/>
      <c r="AY3475" s="1229"/>
      <c r="AZ3475" s="1229"/>
      <c r="BA3475" s="1229"/>
      <c r="BB3475" s="1229"/>
      <c r="BC3475" s="1229"/>
      <c r="BD3475" s="1229"/>
      <c r="BE3475" s="1230"/>
      <c r="BF3475" s="1230"/>
      <c r="BG3475" s="1230"/>
      <c r="BH3475" s="1230"/>
      <c r="BI3475" s="1230"/>
      <c r="BJ3475" s="1230"/>
      <c r="BK3475" s="1230"/>
      <c r="BL3475" s="1230"/>
      <c r="BM3475" s="1230"/>
      <c r="BN3475" s="1230"/>
      <c r="BO3475" s="1230"/>
      <c r="BP3475" s="1230"/>
      <c r="BQ3475" s="1230"/>
      <c r="BR3475" s="1230"/>
      <c r="BS3475" s="1230"/>
      <c r="BT3475" s="1230"/>
      <c r="BU3475" s="1230"/>
      <c r="BV3475" s="1230"/>
      <c r="BW3475" s="1230"/>
      <c r="BX3475" s="1230"/>
      <c r="BY3475" s="1230"/>
    </row>
    <row r="3476" spans="36:77" s="1227" customFormat="1" ht="12.75">
      <c r="AJ3476" s="1228"/>
      <c r="AK3476" s="1228"/>
      <c r="AL3476" s="1228"/>
      <c r="AM3476" s="1228"/>
      <c r="AN3476" s="1228"/>
      <c r="AO3476" s="1228"/>
      <c r="AP3476" s="1228"/>
      <c r="AQ3476" s="1228"/>
      <c r="AR3476" s="1229"/>
      <c r="AS3476" s="1229"/>
      <c r="AT3476" s="1229"/>
      <c r="AU3476" s="1229"/>
      <c r="AV3476" s="1229"/>
      <c r="AW3476" s="1229"/>
      <c r="AX3476" s="1229"/>
      <c r="AY3476" s="1229"/>
      <c r="AZ3476" s="1229"/>
      <c r="BA3476" s="1229"/>
      <c r="BB3476" s="1229"/>
      <c r="BC3476" s="1229"/>
      <c r="BD3476" s="1229"/>
      <c r="BE3476" s="1230"/>
      <c r="BF3476" s="1230"/>
      <c r="BG3476" s="1230"/>
      <c r="BH3476" s="1230"/>
      <c r="BI3476" s="1230"/>
      <c r="BJ3476" s="1230"/>
      <c r="BK3476" s="1230"/>
      <c r="BL3476" s="1230"/>
      <c r="BM3476" s="1230"/>
      <c r="BN3476" s="1230"/>
      <c r="BO3476" s="1230"/>
      <c r="BP3476" s="1230"/>
      <c r="BQ3476" s="1230"/>
      <c r="BR3476" s="1230"/>
      <c r="BS3476" s="1230"/>
      <c r="BT3476" s="1230"/>
      <c r="BU3476" s="1230"/>
      <c r="BV3476" s="1230"/>
      <c r="BW3476" s="1230"/>
      <c r="BX3476" s="1230"/>
      <c r="BY3476" s="1230"/>
    </row>
    <row r="3477" spans="36:77" s="1227" customFormat="1" ht="12.75">
      <c r="AJ3477" s="1228"/>
      <c r="AK3477" s="1228"/>
      <c r="AL3477" s="1228"/>
      <c r="AM3477" s="1228"/>
      <c r="AN3477" s="1228"/>
      <c r="AO3477" s="1228"/>
      <c r="AP3477" s="1228"/>
      <c r="AQ3477" s="1228"/>
      <c r="AR3477" s="1229"/>
      <c r="AS3477" s="1229"/>
      <c r="AT3477" s="1229"/>
      <c r="AU3477" s="1229"/>
      <c r="AV3477" s="1229"/>
      <c r="AW3477" s="1229"/>
      <c r="AX3477" s="1229"/>
      <c r="AY3477" s="1229"/>
      <c r="AZ3477" s="1229"/>
      <c r="BA3477" s="1229"/>
      <c r="BB3477" s="1229"/>
      <c r="BC3477" s="1229"/>
      <c r="BD3477" s="1229"/>
      <c r="BE3477" s="1230"/>
      <c r="BF3477" s="1230"/>
      <c r="BG3477" s="1230"/>
      <c r="BH3477" s="1230"/>
      <c r="BI3477" s="1230"/>
      <c r="BJ3477" s="1230"/>
      <c r="BK3477" s="1230"/>
      <c r="BL3477" s="1230"/>
      <c r="BM3477" s="1230"/>
      <c r="BN3477" s="1230"/>
      <c r="BO3477" s="1230"/>
      <c r="BP3477" s="1230"/>
      <c r="BQ3477" s="1230"/>
      <c r="BR3477" s="1230"/>
      <c r="BS3477" s="1230"/>
      <c r="BT3477" s="1230"/>
      <c r="BU3477" s="1230"/>
      <c r="BV3477" s="1230"/>
      <c r="BW3477" s="1230"/>
      <c r="BX3477" s="1230"/>
      <c r="BY3477" s="1230"/>
    </row>
    <row r="3478" spans="36:77" s="1227" customFormat="1" ht="12.75">
      <c r="AJ3478" s="1228"/>
      <c r="AK3478" s="1228"/>
      <c r="AL3478" s="1228"/>
      <c r="AM3478" s="1228"/>
      <c r="AN3478" s="1228"/>
      <c r="AO3478" s="1228"/>
      <c r="AP3478" s="1228"/>
      <c r="AQ3478" s="1228"/>
      <c r="AR3478" s="1229"/>
      <c r="AS3478" s="1229"/>
      <c r="AT3478" s="1229"/>
      <c r="AU3478" s="1229"/>
      <c r="AV3478" s="1229"/>
      <c r="AW3478" s="1229"/>
      <c r="AX3478" s="1229"/>
      <c r="AY3478" s="1229"/>
      <c r="AZ3478" s="1229"/>
      <c r="BA3478" s="1229"/>
      <c r="BB3478" s="1229"/>
      <c r="BC3478" s="1229"/>
      <c r="BD3478" s="1229"/>
      <c r="BE3478" s="1230"/>
      <c r="BF3478" s="1230"/>
      <c r="BG3478" s="1230"/>
      <c r="BH3478" s="1230"/>
      <c r="BI3478" s="1230"/>
      <c r="BJ3478" s="1230"/>
      <c r="BK3478" s="1230"/>
      <c r="BL3478" s="1230"/>
      <c r="BM3478" s="1230"/>
      <c r="BN3478" s="1230"/>
      <c r="BO3478" s="1230"/>
      <c r="BP3478" s="1230"/>
      <c r="BQ3478" s="1230"/>
      <c r="BR3478" s="1230"/>
      <c r="BS3478" s="1230"/>
      <c r="BT3478" s="1230"/>
      <c r="BU3478" s="1230"/>
      <c r="BV3478" s="1230"/>
      <c r="BW3478" s="1230"/>
      <c r="BX3478" s="1230"/>
      <c r="BY3478" s="1230"/>
    </row>
    <row r="3479" spans="36:77" s="1227" customFormat="1" ht="12.75">
      <c r="AJ3479" s="1228"/>
      <c r="AK3479" s="1228"/>
      <c r="AL3479" s="1228"/>
      <c r="AM3479" s="1228"/>
      <c r="AN3479" s="1228"/>
      <c r="AO3479" s="1228"/>
      <c r="AP3479" s="1228"/>
      <c r="AQ3479" s="1228"/>
      <c r="AR3479" s="1229"/>
      <c r="AS3479" s="1229"/>
      <c r="AT3479" s="1229"/>
      <c r="AU3479" s="1229"/>
      <c r="AV3479" s="1229"/>
      <c r="AW3479" s="1229"/>
      <c r="AX3479" s="1229"/>
      <c r="AY3479" s="1229"/>
      <c r="AZ3479" s="1229"/>
      <c r="BA3479" s="1229"/>
      <c r="BB3479" s="1229"/>
      <c r="BC3479" s="1229"/>
      <c r="BD3479" s="1229"/>
      <c r="BE3479" s="1230"/>
      <c r="BF3479" s="1230"/>
      <c r="BG3479" s="1230"/>
      <c r="BH3479" s="1230"/>
      <c r="BI3479" s="1230"/>
      <c r="BJ3479" s="1230"/>
      <c r="BK3479" s="1230"/>
      <c r="BL3479" s="1230"/>
      <c r="BM3479" s="1230"/>
      <c r="BN3479" s="1230"/>
      <c r="BO3479" s="1230"/>
      <c r="BP3479" s="1230"/>
      <c r="BQ3479" s="1230"/>
      <c r="BR3479" s="1230"/>
      <c r="BS3479" s="1230"/>
      <c r="BT3479" s="1230"/>
      <c r="BU3479" s="1230"/>
      <c r="BV3479" s="1230"/>
      <c r="BW3479" s="1230"/>
      <c r="BX3479" s="1230"/>
      <c r="BY3479" s="1230"/>
    </row>
    <row r="3480" spans="36:77" s="1227" customFormat="1" ht="12.75">
      <c r="AJ3480" s="1228"/>
      <c r="AK3480" s="1228"/>
      <c r="AL3480" s="1228"/>
      <c r="AM3480" s="1228"/>
      <c r="AN3480" s="1228"/>
      <c r="AO3480" s="1228"/>
      <c r="AP3480" s="1228"/>
      <c r="AQ3480" s="1228"/>
      <c r="AR3480" s="1229"/>
      <c r="AS3480" s="1229"/>
      <c r="AT3480" s="1229"/>
      <c r="AU3480" s="1229"/>
      <c r="AV3480" s="1229"/>
      <c r="AW3480" s="1229"/>
      <c r="AX3480" s="1229"/>
      <c r="AY3480" s="1229"/>
      <c r="AZ3480" s="1229"/>
      <c r="BA3480" s="1229"/>
      <c r="BB3480" s="1229"/>
      <c r="BC3480" s="1229"/>
      <c r="BD3480" s="1229"/>
      <c r="BE3480" s="1230"/>
      <c r="BF3480" s="1230"/>
      <c r="BG3480" s="1230"/>
      <c r="BH3480" s="1230"/>
      <c r="BI3480" s="1230"/>
      <c r="BJ3480" s="1230"/>
      <c r="BK3480" s="1230"/>
      <c r="BL3480" s="1230"/>
      <c r="BM3480" s="1230"/>
      <c r="BN3480" s="1230"/>
      <c r="BO3480" s="1230"/>
      <c r="BP3480" s="1230"/>
      <c r="BQ3480" s="1230"/>
      <c r="BR3480" s="1230"/>
      <c r="BS3480" s="1230"/>
      <c r="BT3480" s="1230"/>
      <c r="BU3480" s="1230"/>
      <c r="BV3480" s="1230"/>
      <c r="BW3480" s="1230"/>
      <c r="BX3480" s="1230"/>
      <c r="BY3480" s="1230"/>
    </row>
    <row r="3481" spans="36:77" s="1227" customFormat="1" ht="12.75">
      <c r="AJ3481" s="1228"/>
      <c r="AK3481" s="1228"/>
      <c r="AL3481" s="1228"/>
      <c r="AM3481" s="1228"/>
      <c r="AN3481" s="1228"/>
      <c r="AO3481" s="1228"/>
      <c r="AP3481" s="1228"/>
      <c r="AQ3481" s="1228"/>
      <c r="AR3481" s="1229"/>
      <c r="AS3481" s="1229"/>
      <c r="AT3481" s="1229"/>
      <c r="AU3481" s="1229"/>
      <c r="AV3481" s="1229"/>
      <c r="AW3481" s="1229"/>
      <c r="AX3481" s="1229"/>
      <c r="AY3481" s="1229"/>
      <c r="AZ3481" s="1229"/>
      <c r="BA3481" s="1229"/>
      <c r="BB3481" s="1229"/>
      <c r="BC3481" s="1229"/>
      <c r="BD3481" s="1229"/>
      <c r="BE3481" s="1230"/>
      <c r="BF3481" s="1230"/>
      <c r="BG3481" s="1230"/>
      <c r="BH3481" s="1230"/>
      <c r="BI3481" s="1230"/>
      <c r="BJ3481" s="1230"/>
      <c r="BK3481" s="1230"/>
      <c r="BL3481" s="1230"/>
      <c r="BM3481" s="1230"/>
      <c r="BN3481" s="1230"/>
      <c r="BO3481" s="1230"/>
      <c r="BP3481" s="1230"/>
      <c r="BQ3481" s="1230"/>
      <c r="BR3481" s="1230"/>
      <c r="BS3481" s="1230"/>
      <c r="BT3481" s="1230"/>
      <c r="BU3481" s="1230"/>
      <c r="BV3481" s="1230"/>
      <c r="BW3481" s="1230"/>
      <c r="BX3481" s="1230"/>
      <c r="BY3481" s="1230"/>
    </row>
    <row r="3482" spans="36:77" s="1227" customFormat="1" ht="12.75">
      <c r="AJ3482" s="1228"/>
      <c r="AK3482" s="1228"/>
      <c r="AL3482" s="1228"/>
      <c r="AM3482" s="1228"/>
      <c r="AN3482" s="1228"/>
      <c r="AO3482" s="1228"/>
      <c r="AP3482" s="1228"/>
      <c r="AQ3482" s="1228"/>
      <c r="AR3482" s="1229"/>
      <c r="AS3482" s="1229"/>
      <c r="AT3482" s="1229"/>
      <c r="AU3482" s="1229"/>
      <c r="AV3482" s="1229"/>
      <c r="AW3482" s="1229"/>
      <c r="AX3482" s="1229"/>
      <c r="AY3482" s="1229"/>
      <c r="AZ3482" s="1229"/>
      <c r="BA3482" s="1229"/>
      <c r="BB3482" s="1229"/>
      <c r="BC3482" s="1229"/>
      <c r="BD3482" s="1229"/>
      <c r="BE3482" s="1230"/>
      <c r="BF3482" s="1230"/>
      <c r="BG3482" s="1230"/>
      <c r="BH3482" s="1230"/>
      <c r="BI3482" s="1230"/>
      <c r="BJ3482" s="1230"/>
      <c r="BK3482" s="1230"/>
      <c r="BL3482" s="1230"/>
      <c r="BM3482" s="1230"/>
      <c r="BN3482" s="1230"/>
      <c r="BO3482" s="1230"/>
      <c r="BP3482" s="1230"/>
      <c r="BQ3482" s="1230"/>
      <c r="BR3482" s="1230"/>
      <c r="BS3482" s="1230"/>
      <c r="BT3482" s="1230"/>
      <c r="BU3482" s="1230"/>
      <c r="BV3482" s="1230"/>
      <c r="BW3482" s="1230"/>
      <c r="BX3482" s="1230"/>
      <c r="BY3482" s="1230"/>
    </row>
    <row r="3483" spans="36:77" s="1227" customFormat="1" ht="12.75">
      <c r="AJ3483" s="1228"/>
      <c r="AK3483" s="1228"/>
      <c r="AL3483" s="1228"/>
      <c r="AM3483" s="1228"/>
      <c r="AN3483" s="1228"/>
      <c r="AO3483" s="1228"/>
      <c r="AP3483" s="1228"/>
      <c r="AQ3483" s="1228"/>
      <c r="AR3483" s="1229"/>
      <c r="AS3483" s="1229"/>
      <c r="AT3483" s="1229"/>
      <c r="AU3483" s="1229"/>
      <c r="AV3483" s="1229"/>
      <c r="AW3483" s="1229"/>
      <c r="AX3483" s="1229"/>
      <c r="AY3483" s="1229"/>
      <c r="AZ3483" s="1229"/>
      <c r="BA3483" s="1229"/>
      <c r="BB3483" s="1229"/>
      <c r="BC3483" s="1229"/>
      <c r="BD3483" s="1229"/>
      <c r="BE3483" s="1230"/>
      <c r="BF3483" s="1230"/>
      <c r="BG3483" s="1230"/>
      <c r="BH3483" s="1230"/>
      <c r="BI3483" s="1230"/>
      <c r="BJ3483" s="1230"/>
      <c r="BK3483" s="1230"/>
      <c r="BL3483" s="1230"/>
      <c r="BM3483" s="1230"/>
      <c r="BN3483" s="1230"/>
      <c r="BO3483" s="1230"/>
      <c r="BP3483" s="1230"/>
      <c r="BQ3483" s="1230"/>
      <c r="BR3483" s="1230"/>
      <c r="BS3483" s="1230"/>
      <c r="BT3483" s="1230"/>
      <c r="BU3483" s="1230"/>
      <c r="BV3483" s="1230"/>
      <c r="BW3483" s="1230"/>
      <c r="BX3483" s="1230"/>
      <c r="BY3483" s="1230"/>
    </row>
    <row r="3484" spans="36:77" s="1227" customFormat="1" ht="12.75">
      <c r="AJ3484" s="1228"/>
      <c r="AK3484" s="1228"/>
      <c r="AL3484" s="1228"/>
      <c r="AM3484" s="1228"/>
      <c r="AN3484" s="1228"/>
      <c r="AO3484" s="1228"/>
      <c r="AP3484" s="1228"/>
      <c r="AQ3484" s="1228"/>
      <c r="AR3484" s="1229"/>
      <c r="AS3484" s="1229"/>
      <c r="AT3484" s="1229"/>
      <c r="AU3484" s="1229"/>
      <c r="AV3484" s="1229"/>
      <c r="AW3484" s="1229"/>
      <c r="AX3484" s="1229"/>
      <c r="AY3484" s="1229"/>
      <c r="AZ3484" s="1229"/>
      <c r="BA3484" s="1229"/>
      <c r="BB3484" s="1229"/>
      <c r="BC3484" s="1229"/>
      <c r="BD3484" s="1229"/>
      <c r="BE3484" s="1230"/>
      <c r="BF3484" s="1230"/>
      <c r="BG3484" s="1230"/>
      <c r="BH3484" s="1230"/>
      <c r="BI3484" s="1230"/>
      <c r="BJ3484" s="1230"/>
      <c r="BK3484" s="1230"/>
      <c r="BL3484" s="1230"/>
      <c r="BM3484" s="1230"/>
      <c r="BN3484" s="1230"/>
      <c r="BO3484" s="1230"/>
      <c r="BP3484" s="1230"/>
      <c r="BQ3484" s="1230"/>
      <c r="BR3484" s="1230"/>
      <c r="BS3484" s="1230"/>
      <c r="BT3484" s="1230"/>
      <c r="BU3484" s="1230"/>
      <c r="BV3484" s="1230"/>
      <c r="BW3484" s="1230"/>
      <c r="BX3484" s="1230"/>
      <c r="BY3484" s="1230"/>
    </row>
    <row r="3485" spans="36:77" s="1227" customFormat="1" ht="12.75">
      <c r="AJ3485" s="1228"/>
      <c r="AK3485" s="1228"/>
      <c r="AL3485" s="1228"/>
      <c r="AM3485" s="1228"/>
      <c r="AN3485" s="1228"/>
      <c r="AO3485" s="1228"/>
      <c r="AP3485" s="1228"/>
      <c r="AQ3485" s="1228"/>
      <c r="AR3485" s="1229"/>
      <c r="AS3485" s="1229"/>
      <c r="AT3485" s="1229"/>
      <c r="AU3485" s="1229"/>
      <c r="AV3485" s="1229"/>
      <c r="AW3485" s="1229"/>
      <c r="AX3485" s="1229"/>
      <c r="AY3485" s="1229"/>
      <c r="AZ3485" s="1229"/>
      <c r="BA3485" s="1229"/>
      <c r="BB3485" s="1229"/>
      <c r="BC3485" s="1229"/>
      <c r="BD3485" s="1229"/>
      <c r="BE3485" s="1230"/>
      <c r="BF3485" s="1230"/>
      <c r="BG3485" s="1230"/>
      <c r="BH3485" s="1230"/>
      <c r="BI3485" s="1230"/>
      <c r="BJ3485" s="1230"/>
      <c r="BK3485" s="1230"/>
      <c r="BL3485" s="1230"/>
      <c r="BM3485" s="1230"/>
      <c r="BN3485" s="1230"/>
      <c r="BO3485" s="1230"/>
      <c r="BP3485" s="1230"/>
      <c r="BQ3485" s="1230"/>
      <c r="BR3485" s="1230"/>
      <c r="BS3485" s="1230"/>
      <c r="BT3485" s="1230"/>
      <c r="BU3485" s="1230"/>
      <c r="BV3485" s="1230"/>
      <c r="BW3485" s="1230"/>
      <c r="BX3485" s="1230"/>
      <c r="BY3485" s="1230"/>
    </row>
    <row r="3486" spans="36:77" s="1227" customFormat="1" ht="12.75">
      <c r="AJ3486" s="1228"/>
      <c r="AK3486" s="1228"/>
      <c r="AL3486" s="1228"/>
      <c r="AM3486" s="1228"/>
      <c r="AN3486" s="1228"/>
      <c r="AO3486" s="1228"/>
      <c r="AP3486" s="1228"/>
      <c r="AQ3486" s="1228"/>
      <c r="AR3486" s="1229"/>
      <c r="AS3486" s="1229"/>
      <c r="AT3486" s="1229"/>
      <c r="AU3486" s="1229"/>
      <c r="AV3486" s="1229"/>
      <c r="AW3486" s="1229"/>
      <c r="AX3486" s="1229"/>
      <c r="AY3486" s="1229"/>
      <c r="AZ3486" s="1229"/>
      <c r="BA3486" s="1229"/>
      <c r="BB3486" s="1229"/>
      <c r="BC3486" s="1229"/>
      <c r="BD3486" s="1229"/>
      <c r="BE3486" s="1230"/>
      <c r="BF3486" s="1230"/>
      <c r="BG3486" s="1230"/>
      <c r="BH3486" s="1230"/>
      <c r="BI3486" s="1230"/>
      <c r="BJ3486" s="1230"/>
      <c r="BK3486" s="1230"/>
      <c r="BL3486" s="1230"/>
      <c r="BM3486" s="1230"/>
      <c r="BN3486" s="1230"/>
      <c r="BO3486" s="1230"/>
      <c r="BP3486" s="1230"/>
      <c r="BQ3486" s="1230"/>
      <c r="BR3486" s="1230"/>
      <c r="BS3486" s="1230"/>
      <c r="BT3486" s="1230"/>
      <c r="BU3486" s="1230"/>
      <c r="BV3486" s="1230"/>
      <c r="BW3486" s="1230"/>
      <c r="BX3486" s="1230"/>
      <c r="BY3486" s="1230"/>
    </row>
    <row r="3487" spans="36:77" s="1227" customFormat="1" ht="12.75">
      <c r="AJ3487" s="1228"/>
      <c r="AK3487" s="1228"/>
      <c r="AL3487" s="1228"/>
      <c r="AM3487" s="1228"/>
      <c r="AN3487" s="1228"/>
      <c r="AO3487" s="1228"/>
      <c r="AP3487" s="1228"/>
      <c r="AQ3487" s="1228"/>
      <c r="AR3487" s="1229"/>
      <c r="AS3487" s="1229"/>
      <c r="AT3487" s="1229"/>
      <c r="AU3487" s="1229"/>
      <c r="AV3487" s="1229"/>
      <c r="AW3487" s="1229"/>
      <c r="AX3487" s="1229"/>
      <c r="AY3487" s="1229"/>
      <c r="AZ3487" s="1229"/>
      <c r="BA3487" s="1229"/>
      <c r="BB3487" s="1229"/>
      <c r="BC3487" s="1229"/>
      <c r="BD3487" s="1229"/>
      <c r="BE3487" s="1230"/>
      <c r="BF3487" s="1230"/>
      <c r="BG3487" s="1230"/>
      <c r="BH3487" s="1230"/>
      <c r="BI3487" s="1230"/>
      <c r="BJ3487" s="1230"/>
      <c r="BK3487" s="1230"/>
      <c r="BL3487" s="1230"/>
      <c r="BM3487" s="1230"/>
      <c r="BN3487" s="1230"/>
      <c r="BO3487" s="1230"/>
      <c r="BP3487" s="1230"/>
      <c r="BQ3487" s="1230"/>
      <c r="BR3487" s="1230"/>
      <c r="BS3487" s="1230"/>
      <c r="BT3487" s="1230"/>
      <c r="BU3487" s="1230"/>
      <c r="BV3487" s="1230"/>
      <c r="BW3487" s="1230"/>
      <c r="BX3487" s="1230"/>
      <c r="BY3487" s="1230"/>
    </row>
    <row r="3488" spans="36:77" s="1227" customFormat="1" ht="12.75">
      <c r="AJ3488" s="1228"/>
      <c r="AK3488" s="1228"/>
      <c r="AL3488" s="1228"/>
      <c r="AM3488" s="1228"/>
      <c r="AN3488" s="1228"/>
      <c r="AO3488" s="1228"/>
      <c r="AP3488" s="1228"/>
      <c r="AQ3488" s="1228"/>
      <c r="AR3488" s="1229"/>
      <c r="AS3488" s="1229"/>
      <c r="AT3488" s="1229"/>
      <c r="AU3488" s="1229"/>
      <c r="AV3488" s="1229"/>
      <c r="AW3488" s="1229"/>
      <c r="AX3488" s="1229"/>
      <c r="AY3488" s="1229"/>
      <c r="AZ3488" s="1229"/>
      <c r="BA3488" s="1229"/>
      <c r="BB3488" s="1229"/>
      <c r="BC3488" s="1229"/>
      <c r="BD3488" s="1229"/>
      <c r="BE3488" s="1230"/>
      <c r="BF3488" s="1230"/>
      <c r="BG3488" s="1230"/>
      <c r="BH3488" s="1230"/>
      <c r="BI3488" s="1230"/>
      <c r="BJ3488" s="1230"/>
      <c r="BK3488" s="1230"/>
      <c r="BL3488" s="1230"/>
      <c r="BM3488" s="1230"/>
      <c r="BN3488" s="1230"/>
      <c r="BO3488" s="1230"/>
      <c r="BP3488" s="1230"/>
      <c r="BQ3488" s="1230"/>
      <c r="BR3488" s="1230"/>
      <c r="BS3488" s="1230"/>
      <c r="BT3488" s="1230"/>
      <c r="BU3488" s="1230"/>
      <c r="BV3488" s="1230"/>
      <c r="BW3488" s="1230"/>
      <c r="BX3488" s="1230"/>
      <c r="BY3488" s="1230"/>
    </row>
    <row r="3489" spans="36:77" s="1227" customFormat="1" ht="12.75">
      <c r="AJ3489" s="1228"/>
      <c r="AK3489" s="1228"/>
      <c r="AL3489" s="1228"/>
      <c r="AM3489" s="1228"/>
      <c r="AN3489" s="1228"/>
      <c r="AO3489" s="1228"/>
      <c r="AP3489" s="1228"/>
      <c r="AQ3489" s="1228"/>
      <c r="AR3489" s="1229"/>
      <c r="AS3489" s="1229"/>
      <c r="AT3489" s="1229"/>
      <c r="AU3489" s="1229"/>
      <c r="AV3489" s="1229"/>
      <c r="AW3489" s="1229"/>
      <c r="AX3489" s="1229"/>
      <c r="AY3489" s="1229"/>
      <c r="AZ3489" s="1229"/>
      <c r="BA3489" s="1229"/>
      <c r="BB3489" s="1229"/>
      <c r="BC3489" s="1229"/>
      <c r="BD3489" s="1229"/>
      <c r="BE3489" s="1230"/>
      <c r="BF3489" s="1230"/>
      <c r="BG3489" s="1230"/>
      <c r="BH3489" s="1230"/>
      <c r="BI3489" s="1230"/>
      <c r="BJ3489" s="1230"/>
      <c r="BK3489" s="1230"/>
      <c r="BL3489" s="1230"/>
      <c r="BM3489" s="1230"/>
      <c r="BN3489" s="1230"/>
      <c r="BO3489" s="1230"/>
      <c r="BP3489" s="1230"/>
      <c r="BQ3489" s="1230"/>
      <c r="BR3489" s="1230"/>
      <c r="BS3489" s="1230"/>
      <c r="BT3489" s="1230"/>
      <c r="BU3489" s="1230"/>
      <c r="BV3489" s="1230"/>
      <c r="BW3489" s="1230"/>
      <c r="BX3489" s="1230"/>
      <c r="BY3489" s="1230"/>
    </row>
    <row r="3490" spans="36:77" s="1227" customFormat="1" ht="12.75">
      <c r="AJ3490" s="1228"/>
      <c r="AK3490" s="1228"/>
      <c r="AL3490" s="1228"/>
      <c r="AM3490" s="1228"/>
      <c r="AN3490" s="1228"/>
      <c r="AO3490" s="1228"/>
      <c r="AP3490" s="1228"/>
      <c r="AQ3490" s="1228"/>
      <c r="AR3490" s="1229"/>
      <c r="AS3490" s="1229"/>
      <c r="AT3490" s="1229"/>
      <c r="AU3490" s="1229"/>
      <c r="AV3490" s="1229"/>
      <c r="AW3490" s="1229"/>
      <c r="AX3490" s="1229"/>
      <c r="AY3490" s="1229"/>
      <c r="AZ3490" s="1229"/>
      <c r="BA3490" s="1229"/>
      <c r="BB3490" s="1229"/>
      <c r="BC3490" s="1229"/>
      <c r="BD3490" s="1229"/>
      <c r="BE3490" s="1230"/>
      <c r="BF3490" s="1230"/>
      <c r="BG3490" s="1230"/>
      <c r="BH3490" s="1230"/>
      <c r="BI3490" s="1230"/>
      <c r="BJ3490" s="1230"/>
      <c r="BK3490" s="1230"/>
      <c r="BL3490" s="1230"/>
      <c r="BM3490" s="1230"/>
      <c r="BN3490" s="1230"/>
      <c r="BO3490" s="1230"/>
      <c r="BP3490" s="1230"/>
      <c r="BQ3490" s="1230"/>
      <c r="BR3490" s="1230"/>
      <c r="BS3490" s="1230"/>
      <c r="BT3490" s="1230"/>
      <c r="BU3490" s="1230"/>
      <c r="BV3490" s="1230"/>
      <c r="BW3490" s="1230"/>
      <c r="BX3490" s="1230"/>
      <c r="BY3490" s="1230"/>
    </row>
    <row r="3491" spans="36:77" s="1227" customFormat="1" ht="12.75">
      <c r="AJ3491" s="1228"/>
      <c r="AK3491" s="1228"/>
      <c r="AL3491" s="1228"/>
      <c r="AM3491" s="1228"/>
      <c r="AN3491" s="1228"/>
      <c r="AO3491" s="1228"/>
      <c r="AP3491" s="1228"/>
      <c r="AQ3491" s="1228"/>
      <c r="AR3491" s="1229"/>
      <c r="AS3491" s="1229"/>
      <c r="AT3491" s="1229"/>
      <c r="AU3491" s="1229"/>
      <c r="AV3491" s="1229"/>
      <c r="AW3491" s="1229"/>
      <c r="AX3491" s="1229"/>
      <c r="AY3491" s="1229"/>
      <c r="AZ3491" s="1229"/>
      <c r="BA3491" s="1229"/>
      <c r="BB3491" s="1229"/>
      <c r="BC3491" s="1229"/>
      <c r="BD3491" s="1229"/>
      <c r="BE3491" s="1230"/>
      <c r="BF3491" s="1230"/>
      <c r="BG3491" s="1230"/>
      <c r="BH3491" s="1230"/>
      <c r="BI3491" s="1230"/>
      <c r="BJ3491" s="1230"/>
      <c r="BK3491" s="1230"/>
      <c r="BL3491" s="1230"/>
      <c r="BM3491" s="1230"/>
      <c r="BN3491" s="1230"/>
      <c r="BO3491" s="1230"/>
      <c r="BP3491" s="1230"/>
      <c r="BQ3491" s="1230"/>
      <c r="BR3491" s="1230"/>
      <c r="BS3491" s="1230"/>
      <c r="BT3491" s="1230"/>
      <c r="BU3491" s="1230"/>
      <c r="BV3491" s="1230"/>
      <c r="BW3491" s="1230"/>
      <c r="BX3491" s="1230"/>
      <c r="BY3491" s="1230"/>
    </row>
    <row r="3492" spans="36:77" s="1227" customFormat="1" ht="12.75">
      <c r="AJ3492" s="1228"/>
      <c r="AK3492" s="1228"/>
      <c r="AL3492" s="1228"/>
      <c r="AM3492" s="1228"/>
      <c r="AN3492" s="1228"/>
      <c r="AO3492" s="1228"/>
      <c r="AP3492" s="1228"/>
      <c r="AQ3492" s="1228"/>
      <c r="AR3492" s="1229"/>
      <c r="AS3492" s="1229"/>
      <c r="AT3492" s="1229"/>
      <c r="AU3492" s="1229"/>
      <c r="AV3492" s="1229"/>
      <c r="AW3492" s="1229"/>
      <c r="AX3492" s="1229"/>
      <c r="AY3492" s="1229"/>
      <c r="AZ3492" s="1229"/>
      <c r="BA3492" s="1229"/>
      <c r="BB3492" s="1229"/>
      <c r="BC3492" s="1229"/>
      <c r="BD3492" s="1229"/>
      <c r="BE3492" s="1230"/>
      <c r="BF3492" s="1230"/>
      <c r="BG3492" s="1230"/>
      <c r="BH3492" s="1230"/>
      <c r="BI3492" s="1230"/>
      <c r="BJ3492" s="1230"/>
      <c r="BK3492" s="1230"/>
      <c r="BL3492" s="1230"/>
      <c r="BM3492" s="1230"/>
      <c r="BN3492" s="1230"/>
      <c r="BO3492" s="1230"/>
      <c r="BP3492" s="1230"/>
      <c r="BQ3492" s="1230"/>
      <c r="BR3492" s="1230"/>
      <c r="BS3492" s="1230"/>
      <c r="BT3492" s="1230"/>
      <c r="BU3492" s="1230"/>
      <c r="BV3492" s="1230"/>
      <c r="BW3492" s="1230"/>
      <c r="BX3492" s="1230"/>
      <c r="BY3492" s="1230"/>
    </row>
    <row r="3493" spans="36:77" s="1227" customFormat="1" ht="12.75">
      <c r="AJ3493" s="1228"/>
      <c r="AK3493" s="1228"/>
      <c r="AL3493" s="1228"/>
      <c r="AM3493" s="1228"/>
      <c r="AN3493" s="1228"/>
      <c r="AO3493" s="1228"/>
      <c r="AP3493" s="1228"/>
      <c r="AQ3493" s="1228"/>
      <c r="AR3493" s="1229"/>
      <c r="AS3493" s="1229"/>
      <c r="AT3493" s="1229"/>
      <c r="AU3493" s="1229"/>
      <c r="AV3493" s="1229"/>
      <c r="AW3493" s="1229"/>
      <c r="AX3493" s="1229"/>
      <c r="AY3493" s="1229"/>
      <c r="AZ3493" s="1229"/>
      <c r="BA3493" s="1229"/>
      <c r="BB3493" s="1229"/>
      <c r="BC3493" s="1229"/>
      <c r="BD3493" s="1229"/>
      <c r="BE3493" s="1230"/>
      <c r="BF3493" s="1230"/>
      <c r="BG3493" s="1230"/>
      <c r="BH3493" s="1230"/>
      <c r="BI3493" s="1230"/>
      <c r="BJ3493" s="1230"/>
      <c r="BK3493" s="1230"/>
      <c r="BL3493" s="1230"/>
      <c r="BM3493" s="1230"/>
      <c r="BN3493" s="1230"/>
      <c r="BO3493" s="1230"/>
      <c r="BP3493" s="1230"/>
      <c r="BQ3493" s="1230"/>
      <c r="BR3493" s="1230"/>
      <c r="BS3493" s="1230"/>
      <c r="BT3493" s="1230"/>
      <c r="BU3493" s="1230"/>
      <c r="BV3493" s="1230"/>
      <c r="BW3493" s="1230"/>
      <c r="BX3493" s="1230"/>
      <c r="BY3493" s="1230"/>
    </row>
    <row r="3494" spans="36:77" s="1227" customFormat="1" ht="12.75">
      <c r="AJ3494" s="1228"/>
      <c r="AK3494" s="1228"/>
      <c r="AL3494" s="1228"/>
      <c r="AM3494" s="1228"/>
      <c r="AN3494" s="1228"/>
      <c r="AO3494" s="1228"/>
      <c r="AP3494" s="1228"/>
      <c r="AQ3494" s="1228"/>
      <c r="AR3494" s="1229"/>
      <c r="AS3494" s="1229"/>
      <c r="AT3494" s="1229"/>
      <c r="AU3494" s="1229"/>
      <c r="AV3494" s="1229"/>
      <c r="AW3494" s="1229"/>
      <c r="AX3494" s="1229"/>
      <c r="AY3494" s="1229"/>
      <c r="AZ3494" s="1229"/>
      <c r="BA3494" s="1229"/>
      <c r="BB3494" s="1229"/>
      <c r="BC3494" s="1229"/>
      <c r="BD3494" s="1229"/>
      <c r="BE3494" s="1230"/>
      <c r="BF3494" s="1230"/>
      <c r="BG3494" s="1230"/>
      <c r="BH3494" s="1230"/>
      <c r="BI3494" s="1230"/>
      <c r="BJ3494" s="1230"/>
      <c r="BK3494" s="1230"/>
      <c r="BL3494" s="1230"/>
      <c r="BM3494" s="1230"/>
      <c r="BN3494" s="1230"/>
      <c r="BO3494" s="1230"/>
      <c r="BP3494" s="1230"/>
      <c r="BQ3494" s="1230"/>
      <c r="BR3494" s="1230"/>
      <c r="BS3494" s="1230"/>
      <c r="BT3494" s="1230"/>
      <c r="BU3494" s="1230"/>
      <c r="BV3494" s="1230"/>
      <c r="BW3494" s="1230"/>
      <c r="BX3494" s="1230"/>
      <c r="BY3494" s="1230"/>
    </row>
    <row r="3495" spans="36:77" s="1227" customFormat="1" ht="12.75">
      <c r="AJ3495" s="1228"/>
      <c r="AK3495" s="1228"/>
      <c r="AL3495" s="1228"/>
      <c r="AM3495" s="1228"/>
      <c r="AN3495" s="1228"/>
      <c r="AO3495" s="1228"/>
      <c r="AP3495" s="1228"/>
      <c r="AQ3495" s="1228"/>
      <c r="AR3495" s="1229"/>
      <c r="AS3495" s="1229"/>
      <c r="AT3495" s="1229"/>
      <c r="AU3495" s="1229"/>
      <c r="AV3495" s="1229"/>
      <c r="AW3495" s="1229"/>
      <c r="AX3495" s="1229"/>
      <c r="AY3495" s="1229"/>
      <c r="AZ3495" s="1229"/>
      <c r="BA3495" s="1229"/>
      <c r="BB3495" s="1229"/>
      <c r="BC3495" s="1229"/>
      <c r="BD3495" s="1229"/>
      <c r="BE3495" s="1230"/>
      <c r="BF3495" s="1230"/>
      <c r="BG3495" s="1230"/>
      <c r="BH3495" s="1230"/>
      <c r="BI3495" s="1230"/>
      <c r="BJ3495" s="1230"/>
      <c r="BK3495" s="1230"/>
      <c r="BL3495" s="1230"/>
      <c r="BM3495" s="1230"/>
      <c r="BN3495" s="1230"/>
      <c r="BO3495" s="1230"/>
      <c r="BP3495" s="1230"/>
      <c r="BQ3495" s="1230"/>
      <c r="BR3495" s="1230"/>
      <c r="BS3495" s="1230"/>
      <c r="BT3495" s="1230"/>
      <c r="BU3495" s="1230"/>
      <c r="BV3495" s="1230"/>
      <c r="BW3495" s="1230"/>
      <c r="BX3495" s="1230"/>
      <c r="BY3495" s="1230"/>
    </row>
    <row r="3496" spans="36:77" s="1227" customFormat="1" ht="12.75">
      <c r="AJ3496" s="1228"/>
      <c r="AK3496" s="1228"/>
      <c r="AL3496" s="1228"/>
      <c r="AM3496" s="1228"/>
      <c r="AN3496" s="1228"/>
      <c r="AO3496" s="1228"/>
      <c r="AP3496" s="1228"/>
      <c r="AQ3496" s="1228"/>
      <c r="AR3496" s="1229"/>
      <c r="AS3496" s="1229"/>
      <c r="AT3496" s="1229"/>
      <c r="AU3496" s="1229"/>
      <c r="AV3496" s="1229"/>
      <c r="AW3496" s="1229"/>
      <c r="AX3496" s="1229"/>
      <c r="AY3496" s="1229"/>
      <c r="AZ3496" s="1229"/>
      <c r="BA3496" s="1229"/>
      <c r="BB3496" s="1229"/>
      <c r="BC3496" s="1229"/>
      <c r="BD3496" s="1229"/>
      <c r="BE3496" s="1230"/>
      <c r="BF3496" s="1230"/>
      <c r="BG3496" s="1230"/>
      <c r="BH3496" s="1230"/>
      <c r="BI3496" s="1230"/>
      <c r="BJ3496" s="1230"/>
      <c r="BK3496" s="1230"/>
      <c r="BL3496" s="1230"/>
      <c r="BM3496" s="1230"/>
      <c r="BN3496" s="1230"/>
      <c r="BO3496" s="1230"/>
      <c r="BP3496" s="1230"/>
      <c r="BQ3496" s="1230"/>
      <c r="BR3496" s="1230"/>
      <c r="BS3496" s="1230"/>
      <c r="BT3496" s="1230"/>
      <c r="BU3496" s="1230"/>
      <c r="BV3496" s="1230"/>
      <c r="BW3496" s="1230"/>
      <c r="BX3496" s="1230"/>
      <c r="BY3496" s="1230"/>
    </row>
    <row r="3497" spans="36:77" s="1227" customFormat="1" ht="12.75">
      <c r="AJ3497" s="1228"/>
      <c r="AK3497" s="1228"/>
      <c r="AL3497" s="1228"/>
      <c r="AM3497" s="1228"/>
      <c r="AN3497" s="1228"/>
      <c r="AO3497" s="1228"/>
      <c r="AP3497" s="1228"/>
      <c r="AQ3497" s="1228"/>
      <c r="AR3497" s="1229"/>
      <c r="AS3497" s="1229"/>
      <c r="AT3497" s="1229"/>
      <c r="AU3497" s="1229"/>
      <c r="AV3497" s="1229"/>
      <c r="AW3497" s="1229"/>
      <c r="AX3497" s="1229"/>
      <c r="AY3497" s="1229"/>
      <c r="AZ3497" s="1229"/>
      <c r="BA3497" s="1229"/>
      <c r="BB3497" s="1229"/>
      <c r="BC3497" s="1229"/>
      <c r="BD3497" s="1229"/>
      <c r="BE3497" s="1230"/>
      <c r="BF3497" s="1230"/>
      <c r="BG3497" s="1230"/>
      <c r="BH3497" s="1230"/>
      <c r="BI3497" s="1230"/>
      <c r="BJ3497" s="1230"/>
      <c r="BK3497" s="1230"/>
      <c r="BL3497" s="1230"/>
      <c r="BM3497" s="1230"/>
      <c r="BN3497" s="1230"/>
      <c r="BO3497" s="1230"/>
      <c r="BP3497" s="1230"/>
      <c r="BQ3497" s="1230"/>
      <c r="BR3497" s="1230"/>
      <c r="BS3497" s="1230"/>
      <c r="BT3497" s="1230"/>
      <c r="BU3497" s="1230"/>
      <c r="BV3497" s="1230"/>
      <c r="BW3497" s="1230"/>
      <c r="BX3497" s="1230"/>
      <c r="BY3497" s="1230"/>
    </row>
    <row r="3498" spans="36:77" s="1227" customFormat="1" ht="12.75">
      <c r="AJ3498" s="1228"/>
      <c r="AK3498" s="1228"/>
      <c r="AL3498" s="1228"/>
      <c r="AM3498" s="1228"/>
      <c r="AN3498" s="1228"/>
      <c r="AO3498" s="1228"/>
      <c r="AP3498" s="1228"/>
      <c r="AQ3498" s="1228"/>
      <c r="AR3498" s="1229"/>
      <c r="AS3498" s="1229"/>
      <c r="AT3498" s="1229"/>
      <c r="AU3498" s="1229"/>
      <c r="AV3498" s="1229"/>
      <c r="AW3498" s="1229"/>
      <c r="AX3498" s="1229"/>
      <c r="AY3498" s="1229"/>
      <c r="AZ3498" s="1229"/>
      <c r="BA3498" s="1229"/>
      <c r="BB3498" s="1229"/>
      <c r="BC3498" s="1229"/>
      <c r="BD3498" s="1229"/>
      <c r="BE3498" s="1230"/>
      <c r="BF3498" s="1230"/>
      <c r="BG3498" s="1230"/>
      <c r="BH3498" s="1230"/>
      <c r="BI3498" s="1230"/>
      <c r="BJ3498" s="1230"/>
      <c r="BK3498" s="1230"/>
      <c r="BL3498" s="1230"/>
      <c r="BM3498" s="1230"/>
      <c r="BN3498" s="1230"/>
      <c r="BO3498" s="1230"/>
      <c r="BP3498" s="1230"/>
      <c r="BQ3498" s="1230"/>
      <c r="BR3498" s="1230"/>
      <c r="BS3498" s="1230"/>
      <c r="BT3498" s="1230"/>
      <c r="BU3498" s="1230"/>
      <c r="BV3498" s="1230"/>
      <c r="BW3498" s="1230"/>
      <c r="BX3498" s="1230"/>
      <c r="BY3498" s="1230"/>
    </row>
    <row r="3499" spans="36:77" s="1227" customFormat="1" ht="12.75">
      <c r="AJ3499" s="1228"/>
      <c r="AK3499" s="1228"/>
      <c r="AL3499" s="1228"/>
      <c r="AM3499" s="1228"/>
      <c r="AN3499" s="1228"/>
      <c r="AO3499" s="1228"/>
      <c r="AP3499" s="1228"/>
      <c r="AQ3499" s="1228"/>
      <c r="AR3499" s="1229"/>
      <c r="AS3499" s="1229"/>
      <c r="AT3499" s="1229"/>
      <c r="AU3499" s="1229"/>
      <c r="AV3499" s="1229"/>
      <c r="AW3499" s="1229"/>
      <c r="AX3499" s="1229"/>
      <c r="AY3499" s="1229"/>
      <c r="AZ3499" s="1229"/>
      <c r="BA3499" s="1229"/>
      <c r="BB3499" s="1229"/>
      <c r="BC3499" s="1229"/>
      <c r="BD3499" s="1229"/>
      <c r="BE3499" s="1230"/>
      <c r="BF3499" s="1230"/>
      <c r="BG3499" s="1230"/>
      <c r="BH3499" s="1230"/>
      <c r="BI3499" s="1230"/>
      <c r="BJ3499" s="1230"/>
      <c r="BK3499" s="1230"/>
      <c r="BL3499" s="1230"/>
      <c r="BM3499" s="1230"/>
      <c r="BN3499" s="1230"/>
      <c r="BO3499" s="1230"/>
      <c r="BP3499" s="1230"/>
      <c r="BQ3499" s="1230"/>
      <c r="BR3499" s="1230"/>
      <c r="BS3499" s="1230"/>
      <c r="BT3499" s="1230"/>
      <c r="BU3499" s="1230"/>
      <c r="BV3499" s="1230"/>
      <c r="BW3499" s="1230"/>
      <c r="BX3499" s="1230"/>
      <c r="BY3499" s="1230"/>
    </row>
    <row r="3500" spans="36:77" s="1227" customFormat="1" ht="12.75">
      <c r="AJ3500" s="1228"/>
      <c r="AK3500" s="1228"/>
      <c r="AL3500" s="1228"/>
      <c r="AM3500" s="1228"/>
      <c r="AN3500" s="1228"/>
      <c r="AO3500" s="1228"/>
      <c r="AP3500" s="1228"/>
      <c r="AQ3500" s="1228"/>
      <c r="AR3500" s="1229"/>
      <c r="AS3500" s="1229"/>
      <c r="AT3500" s="1229"/>
      <c r="AU3500" s="1229"/>
      <c r="AV3500" s="1229"/>
      <c r="AW3500" s="1229"/>
      <c r="AX3500" s="1229"/>
      <c r="AY3500" s="1229"/>
      <c r="AZ3500" s="1229"/>
      <c r="BA3500" s="1229"/>
      <c r="BB3500" s="1229"/>
      <c r="BC3500" s="1229"/>
      <c r="BD3500" s="1229"/>
      <c r="BE3500" s="1230"/>
      <c r="BF3500" s="1230"/>
      <c r="BG3500" s="1230"/>
      <c r="BH3500" s="1230"/>
      <c r="BI3500" s="1230"/>
      <c r="BJ3500" s="1230"/>
      <c r="BK3500" s="1230"/>
      <c r="BL3500" s="1230"/>
      <c r="BM3500" s="1230"/>
      <c r="BN3500" s="1230"/>
      <c r="BO3500" s="1230"/>
      <c r="BP3500" s="1230"/>
      <c r="BQ3500" s="1230"/>
      <c r="BR3500" s="1230"/>
      <c r="BS3500" s="1230"/>
      <c r="BT3500" s="1230"/>
      <c r="BU3500" s="1230"/>
      <c r="BV3500" s="1230"/>
      <c r="BW3500" s="1230"/>
      <c r="BX3500" s="1230"/>
      <c r="BY3500" s="1230"/>
    </row>
    <row r="3501" spans="36:77" s="1227" customFormat="1" ht="12.75">
      <c r="AJ3501" s="1228"/>
      <c r="AK3501" s="1228"/>
      <c r="AL3501" s="1228"/>
      <c r="AM3501" s="1228"/>
      <c r="AN3501" s="1228"/>
      <c r="AO3501" s="1228"/>
      <c r="AP3501" s="1228"/>
      <c r="AQ3501" s="1228"/>
      <c r="AR3501" s="1229"/>
      <c r="AS3501" s="1229"/>
      <c r="AT3501" s="1229"/>
      <c r="AU3501" s="1229"/>
      <c r="AV3501" s="1229"/>
      <c r="AW3501" s="1229"/>
      <c r="AX3501" s="1229"/>
      <c r="AY3501" s="1229"/>
      <c r="AZ3501" s="1229"/>
      <c r="BA3501" s="1229"/>
      <c r="BB3501" s="1229"/>
      <c r="BC3501" s="1229"/>
      <c r="BD3501" s="1229"/>
      <c r="BE3501" s="1230"/>
      <c r="BF3501" s="1230"/>
      <c r="BG3501" s="1230"/>
      <c r="BH3501" s="1230"/>
      <c r="BI3501" s="1230"/>
      <c r="BJ3501" s="1230"/>
      <c r="BK3501" s="1230"/>
      <c r="BL3501" s="1230"/>
      <c r="BM3501" s="1230"/>
      <c r="BN3501" s="1230"/>
      <c r="BO3501" s="1230"/>
      <c r="BP3501" s="1230"/>
      <c r="BQ3501" s="1230"/>
      <c r="BR3501" s="1230"/>
      <c r="BS3501" s="1230"/>
      <c r="BT3501" s="1230"/>
      <c r="BU3501" s="1230"/>
      <c r="BV3501" s="1230"/>
      <c r="BW3501" s="1230"/>
      <c r="BX3501" s="1230"/>
      <c r="BY3501" s="1230"/>
    </row>
    <row r="3502" spans="36:77" s="1227" customFormat="1" ht="12.75">
      <c r="AJ3502" s="1228"/>
      <c r="AK3502" s="1228"/>
      <c r="AL3502" s="1228"/>
      <c r="AM3502" s="1228"/>
      <c r="AN3502" s="1228"/>
      <c r="AO3502" s="1228"/>
      <c r="AP3502" s="1228"/>
      <c r="AQ3502" s="1228"/>
      <c r="AR3502" s="1229"/>
      <c r="AS3502" s="1229"/>
      <c r="AT3502" s="1229"/>
      <c r="AU3502" s="1229"/>
      <c r="AV3502" s="1229"/>
      <c r="AW3502" s="1229"/>
      <c r="AX3502" s="1229"/>
      <c r="AY3502" s="1229"/>
      <c r="AZ3502" s="1229"/>
      <c r="BA3502" s="1229"/>
      <c r="BB3502" s="1229"/>
      <c r="BC3502" s="1229"/>
      <c r="BD3502" s="1229"/>
      <c r="BE3502" s="1230"/>
      <c r="BF3502" s="1230"/>
      <c r="BG3502" s="1230"/>
      <c r="BH3502" s="1230"/>
      <c r="BI3502" s="1230"/>
      <c r="BJ3502" s="1230"/>
      <c r="BK3502" s="1230"/>
      <c r="BL3502" s="1230"/>
      <c r="BM3502" s="1230"/>
      <c r="BN3502" s="1230"/>
      <c r="BO3502" s="1230"/>
      <c r="BP3502" s="1230"/>
      <c r="BQ3502" s="1230"/>
      <c r="BR3502" s="1230"/>
      <c r="BS3502" s="1230"/>
      <c r="BT3502" s="1230"/>
      <c r="BU3502" s="1230"/>
      <c r="BV3502" s="1230"/>
      <c r="BW3502" s="1230"/>
      <c r="BX3502" s="1230"/>
      <c r="BY3502" s="1230"/>
    </row>
    <row r="3503" spans="36:77" s="1227" customFormat="1" ht="12.75">
      <c r="AJ3503" s="1228"/>
      <c r="AK3503" s="1228"/>
      <c r="AL3503" s="1228"/>
      <c r="AM3503" s="1228"/>
      <c r="AN3503" s="1228"/>
      <c r="AO3503" s="1228"/>
      <c r="AP3503" s="1228"/>
      <c r="AQ3503" s="1228"/>
      <c r="AR3503" s="1229"/>
      <c r="AS3503" s="1229"/>
      <c r="AT3503" s="1229"/>
      <c r="AU3503" s="1229"/>
      <c r="AV3503" s="1229"/>
      <c r="AW3503" s="1229"/>
      <c r="AX3503" s="1229"/>
      <c r="AY3503" s="1229"/>
      <c r="AZ3503" s="1229"/>
      <c r="BA3503" s="1229"/>
      <c r="BB3503" s="1229"/>
      <c r="BC3503" s="1229"/>
      <c r="BD3503" s="1229"/>
      <c r="BE3503" s="1230"/>
      <c r="BF3503" s="1230"/>
      <c r="BG3503" s="1230"/>
      <c r="BH3503" s="1230"/>
      <c r="BI3503" s="1230"/>
      <c r="BJ3503" s="1230"/>
      <c r="BK3503" s="1230"/>
      <c r="BL3503" s="1230"/>
      <c r="BM3503" s="1230"/>
      <c r="BN3503" s="1230"/>
      <c r="BO3503" s="1230"/>
      <c r="BP3503" s="1230"/>
      <c r="BQ3503" s="1230"/>
      <c r="BR3503" s="1230"/>
      <c r="BS3503" s="1230"/>
      <c r="BT3503" s="1230"/>
      <c r="BU3503" s="1230"/>
      <c r="BV3503" s="1230"/>
      <c r="BW3503" s="1230"/>
      <c r="BX3503" s="1230"/>
      <c r="BY3503" s="1230"/>
    </row>
    <row r="3504" spans="36:77" s="1227" customFormat="1" ht="12.75">
      <c r="AJ3504" s="1228"/>
      <c r="AK3504" s="1228"/>
      <c r="AL3504" s="1228"/>
      <c r="AM3504" s="1228"/>
      <c r="AN3504" s="1228"/>
      <c r="AO3504" s="1228"/>
      <c r="AP3504" s="1228"/>
      <c r="AQ3504" s="1228"/>
      <c r="AR3504" s="1229"/>
      <c r="AS3504" s="1229"/>
      <c r="AT3504" s="1229"/>
      <c r="AU3504" s="1229"/>
      <c r="AV3504" s="1229"/>
      <c r="AW3504" s="1229"/>
      <c r="AX3504" s="1229"/>
      <c r="AY3504" s="1229"/>
      <c r="AZ3504" s="1229"/>
      <c r="BA3504" s="1229"/>
      <c r="BB3504" s="1229"/>
      <c r="BC3504" s="1229"/>
      <c r="BD3504" s="1229"/>
      <c r="BE3504" s="1230"/>
      <c r="BF3504" s="1230"/>
      <c r="BG3504" s="1230"/>
      <c r="BH3504" s="1230"/>
      <c r="BI3504" s="1230"/>
      <c r="BJ3504" s="1230"/>
      <c r="BK3504" s="1230"/>
      <c r="BL3504" s="1230"/>
      <c r="BM3504" s="1230"/>
      <c r="BN3504" s="1230"/>
      <c r="BO3504" s="1230"/>
      <c r="BP3504" s="1230"/>
      <c r="BQ3504" s="1230"/>
      <c r="BR3504" s="1230"/>
      <c r="BS3504" s="1230"/>
      <c r="BT3504" s="1230"/>
      <c r="BU3504" s="1230"/>
      <c r="BV3504" s="1230"/>
      <c r="BW3504" s="1230"/>
      <c r="BX3504" s="1230"/>
      <c r="BY3504" s="1230"/>
    </row>
    <row r="3505" spans="36:77" s="1227" customFormat="1" ht="12.75">
      <c r="AJ3505" s="1228"/>
      <c r="AK3505" s="1228"/>
      <c r="AL3505" s="1228"/>
      <c r="AM3505" s="1228"/>
      <c r="AN3505" s="1228"/>
      <c r="AO3505" s="1228"/>
      <c r="AP3505" s="1228"/>
      <c r="AQ3505" s="1228"/>
      <c r="AR3505" s="1229"/>
      <c r="AS3505" s="1229"/>
      <c r="AT3505" s="1229"/>
      <c r="AU3505" s="1229"/>
      <c r="AV3505" s="1229"/>
      <c r="AW3505" s="1229"/>
      <c r="AX3505" s="1229"/>
      <c r="AY3505" s="1229"/>
      <c r="AZ3505" s="1229"/>
      <c r="BA3505" s="1229"/>
      <c r="BB3505" s="1229"/>
      <c r="BC3505" s="1229"/>
      <c r="BD3505" s="1229"/>
      <c r="BE3505" s="1230"/>
      <c r="BF3505" s="1230"/>
      <c r="BG3505" s="1230"/>
      <c r="BH3505" s="1230"/>
      <c r="BI3505" s="1230"/>
      <c r="BJ3505" s="1230"/>
      <c r="BK3505" s="1230"/>
      <c r="BL3505" s="1230"/>
      <c r="BM3505" s="1230"/>
      <c r="BN3505" s="1230"/>
      <c r="BO3505" s="1230"/>
      <c r="BP3505" s="1230"/>
      <c r="BQ3505" s="1230"/>
      <c r="BR3505" s="1230"/>
      <c r="BS3505" s="1230"/>
      <c r="BT3505" s="1230"/>
      <c r="BU3505" s="1230"/>
      <c r="BV3505" s="1230"/>
      <c r="BW3505" s="1230"/>
      <c r="BX3505" s="1230"/>
      <c r="BY3505" s="1230"/>
    </row>
    <row r="3506" spans="36:77" s="1227" customFormat="1" ht="12.75">
      <c r="AJ3506" s="1228"/>
      <c r="AK3506" s="1228"/>
      <c r="AL3506" s="1228"/>
      <c r="AM3506" s="1228"/>
      <c r="AN3506" s="1228"/>
      <c r="AO3506" s="1228"/>
      <c r="AP3506" s="1228"/>
      <c r="AQ3506" s="1228"/>
      <c r="AR3506" s="1229"/>
      <c r="AS3506" s="1229"/>
      <c r="AT3506" s="1229"/>
      <c r="AU3506" s="1229"/>
      <c r="AV3506" s="1229"/>
      <c r="AW3506" s="1229"/>
      <c r="AX3506" s="1229"/>
      <c r="AY3506" s="1229"/>
      <c r="AZ3506" s="1229"/>
      <c r="BA3506" s="1229"/>
      <c r="BB3506" s="1229"/>
      <c r="BC3506" s="1229"/>
      <c r="BD3506" s="1229"/>
      <c r="BE3506" s="1230"/>
      <c r="BF3506" s="1230"/>
      <c r="BG3506" s="1230"/>
      <c r="BH3506" s="1230"/>
      <c r="BI3506" s="1230"/>
      <c r="BJ3506" s="1230"/>
      <c r="BK3506" s="1230"/>
      <c r="BL3506" s="1230"/>
      <c r="BM3506" s="1230"/>
      <c r="BN3506" s="1230"/>
      <c r="BO3506" s="1230"/>
      <c r="BP3506" s="1230"/>
      <c r="BQ3506" s="1230"/>
      <c r="BR3506" s="1230"/>
      <c r="BS3506" s="1230"/>
      <c r="BT3506" s="1230"/>
      <c r="BU3506" s="1230"/>
      <c r="BV3506" s="1230"/>
      <c r="BW3506" s="1230"/>
      <c r="BX3506" s="1230"/>
      <c r="BY3506" s="1230"/>
    </row>
    <row r="3507" spans="36:77" s="1227" customFormat="1" ht="12.75">
      <c r="AJ3507" s="1228"/>
      <c r="AK3507" s="1228"/>
      <c r="AL3507" s="1228"/>
      <c r="AM3507" s="1228"/>
      <c r="AN3507" s="1228"/>
      <c r="AO3507" s="1228"/>
      <c r="AP3507" s="1228"/>
      <c r="AQ3507" s="1228"/>
      <c r="AR3507" s="1229"/>
      <c r="AS3507" s="1229"/>
      <c r="AT3507" s="1229"/>
      <c r="AU3507" s="1229"/>
      <c r="AV3507" s="1229"/>
      <c r="AW3507" s="1229"/>
      <c r="AX3507" s="1229"/>
      <c r="AY3507" s="1229"/>
      <c r="AZ3507" s="1229"/>
      <c r="BA3507" s="1229"/>
      <c r="BB3507" s="1229"/>
      <c r="BC3507" s="1229"/>
      <c r="BD3507" s="1229"/>
      <c r="BE3507" s="1230"/>
      <c r="BF3507" s="1230"/>
      <c r="BG3507" s="1230"/>
      <c r="BH3507" s="1230"/>
      <c r="BI3507" s="1230"/>
      <c r="BJ3507" s="1230"/>
      <c r="BK3507" s="1230"/>
      <c r="BL3507" s="1230"/>
      <c r="BM3507" s="1230"/>
      <c r="BN3507" s="1230"/>
      <c r="BO3507" s="1230"/>
      <c r="BP3507" s="1230"/>
      <c r="BQ3507" s="1230"/>
      <c r="BR3507" s="1230"/>
      <c r="BS3507" s="1230"/>
      <c r="BT3507" s="1230"/>
      <c r="BU3507" s="1230"/>
      <c r="BV3507" s="1230"/>
      <c r="BW3507" s="1230"/>
      <c r="BX3507" s="1230"/>
      <c r="BY3507" s="1230"/>
    </row>
    <row r="3508" spans="36:77" s="1227" customFormat="1" ht="12.75">
      <c r="AJ3508" s="1228"/>
      <c r="AK3508" s="1228"/>
      <c r="AL3508" s="1228"/>
      <c r="AM3508" s="1228"/>
      <c r="AN3508" s="1228"/>
      <c r="AO3508" s="1228"/>
      <c r="AP3508" s="1228"/>
      <c r="AQ3508" s="1228"/>
      <c r="AR3508" s="1229"/>
      <c r="AS3508" s="1229"/>
      <c r="AT3508" s="1229"/>
      <c r="AU3508" s="1229"/>
      <c r="AV3508" s="1229"/>
      <c r="AW3508" s="1229"/>
      <c r="AX3508" s="1229"/>
      <c r="AY3508" s="1229"/>
      <c r="AZ3508" s="1229"/>
      <c r="BA3508" s="1229"/>
      <c r="BB3508" s="1229"/>
      <c r="BC3508" s="1229"/>
      <c r="BD3508" s="1229"/>
      <c r="BE3508" s="1230"/>
      <c r="BF3508" s="1230"/>
      <c r="BG3508" s="1230"/>
      <c r="BH3508" s="1230"/>
      <c r="BI3508" s="1230"/>
      <c r="BJ3508" s="1230"/>
      <c r="BK3508" s="1230"/>
      <c r="BL3508" s="1230"/>
      <c r="BM3508" s="1230"/>
      <c r="BN3508" s="1230"/>
      <c r="BO3508" s="1230"/>
      <c r="BP3508" s="1230"/>
      <c r="BQ3508" s="1230"/>
      <c r="BR3508" s="1230"/>
      <c r="BS3508" s="1230"/>
      <c r="BT3508" s="1230"/>
      <c r="BU3508" s="1230"/>
      <c r="BV3508" s="1230"/>
      <c r="BW3508" s="1230"/>
      <c r="BX3508" s="1230"/>
      <c r="BY3508" s="1230"/>
    </row>
    <row r="3509" spans="36:77" s="1227" customFormat="1" ht="12.75">
      <c r="AJ3509" s="1228"/>
      <c r="AK3509" s="1228"/>
      <c r="AL3509" s="1228"/>
      <c r="AM3509" s="1228"/>
      <c r="AN3509" s="1228"/>
      <c r="AO3509" s="1228"/>
      <c r="AP3509" s="1228"/>
      <c r="AQ3509" s="1228"/>
      <c r="AR3509" s="1229"/>
      <c r="AS3509" s="1229"/>
      <c r="AT3509" s="1229"/>
      <c r="AU3509" s="1229"/>
      <c r="AV3509" s="1229"/>
      <c r="AW3509" s="1229"/>
      <c r="AX3509" s="1229"/>
      <c r="AY3509" s="1229"/>
      <c r="AZ3509" s="1229"/>
      <c r="BA3509" s="1229"/>
      <c r="BB3509" s="1229"/>
      <c r="BC3509" s="1229"/>
      <c r="BD3509" s="1229"/>
      <c r="BE3509" s="1230"/>
      <c r="BF3509" s="1230"/>
      <c r="BG3509" s="1230"/>
      <c r="BH3509" s="1230"/>
      <c r="BI3509" s="1230"/>
      <c r="BJ3509" s="1230"/>
      <c r="BK3509" s="1230"/>
      <c r="BL3509" s="1230"/>
      <c r="BM3509" s="1230"/>
      <c r="BN3509" s="1230"/>
      <c r="BO3509" s="1230"/>
      <c r="BP3509" s="1230"/>
      <c r="BQ3509" s="1230"/>
      <c r="BR3509" s="1230"/>
      <c r="BS3509" s="1230"/>
      <c r="BT3509" s="1230"/>
      <c r="BU3509" s="1230"/>
      <c r="BV3509" s="1230"/>
      <c r="BW3509" s="1230"/>
      <c r="BX3509" s="1230"/>
      <c r="BY3509" s="1230"/>
    </row>
    <row r="3510" spans="36:77" s="1227" customFormat="1" ht="12.75">
      <c r="AJ3510" s="1228"/>
      <c r="AK3510" s="1228"/>
      <c r="AL3510" s="1228"/>
      <c r="AM3510" s="1228"/>
      <c r="AN3510" s="1228"/>
      <c r="AO3510" s="1228"/>
      <c r="AP3510" s="1228"/>
      <c r="AQ3510" s="1228"/>
      <c r="AR3510" s="1229"/>
      <c r="AS3510" s="1229"/>
      <c r="AT3510" s="1229"/>
      <c r="AU3510" s="1229"/>
      <c r="AV3510" s="1229"/>
      <c r="AW3510" s="1229"/>
      <c r="AX3510" s="1229"/>
      <c r="AY3510" s="1229"/>
      <c r="AZ3510" s="1229"/>
      <c r="BA3510" s="1229"/>
      <c r="BB3510" s="1229"/>
      <c r="BC3510" s="1229"/>
      <c r="BD3510" s="1229"/>
      <c r="BE3510" s="1230"/>
      <c r="BF3510" s="1230"/>
      <c r="BG3510" s="1230"/>
      <c r="BH3510" s="1230"/>
      <c r="BI3510" s="1230"/>
      <c r="BJ3510" s="1230"/>
      <c r="BK3510" s="1230"/>
      <c r="BL3510" s="1230"/>
      <c r="BM3510" s="1230"/>
      <c r="BN3510" s="1230"/>
      <c r="BO3510" s="1230"/>
      <c r="BP3510" s="1230"/>
      <c r="BQ3510" s="1230"/>
      <c r="BR3510" s="1230"/>
      <c r="BS3510" s="1230"/>
      <c r="BT3510" s="1230"/>
      <c r="BU3510" s="1230"/>
      <c r="BV3510" s="1230"/>
      <c r="BW3510" s="1230"/>
      <c r="BX3510" s="1230"/>
      <c r="BY3510" s="1230"/>
    </row>
    <row r="3511" spans="36:77" s="1227" customFormat="1" ht="12.75">
      <c r="AJ3511" s="1228"/>
      <c r="AK3511" s="1228"/>
      <c r="AL3511" s="1228"/>
      <c r="AM3511" s="1228"/>
      <c r="AN3511" s="1228"/>
      <c r="AO3511" s="1228"/>
      <c r="AP3511" s="1228"/>
      <c r="AQ3511" s="1228"/>
      <c r="AR3511" s="1229"/>
      <c r="AS3511" s="1229"/>
      <c r="AT3511" s="1229"/>
      <c r="AU3511" s="1229"/>
      <c r="AV3511" s="1229"/>
      <c r="AW3511" s="1229"/>
      <c r="AX3511" s="1229"/>
      <c r="AY3511" s="1229"/>
      <c r="AZ3511" s="1229"/>
      <c r="BA3511" s="1229"/>
      <c r="BB3511" s="1229"/>
      <c r="BC3511" s="1229"/>
      <c r="BD3511" s="1229"/>
      <c r="BE3511" s="1230"/>
      <c r="BF3511" s="1230"/>
      <c r="BG3511" s="1230"/>
      <c r="BH3511" s="1230"/>
      <c r="BI3511" s="1230"/>
      <c r="BJ3511" s="1230"/>
      <c r="BK3511" s="1230"/>
      <c r="BL3511" s="1230"/>
      <c r="BM3511" s="1230"/>
      <c r="BN3511" s="1230"/>
      <c r="BO3511" s="1230"/>
      <c r="BP3511" s="1230"/>
      <c r="BQ3511" s="1230"/>
      <c r="BR3511" s="1230"/>
      <c r="BS3511" s="1230"/>
      <c r="BT3511" s="1230"/>
      <c r="BU3511" s="1230"/>
      <c r="BV3511" s="1230"/>
      <c r="BW3511" s="1230"/>
      <c r="BX3511" s="1230"/>
      <c r="BY3511" s="1230"/>
    </row>
    <row r="3512" spans="36:77" s="1227" customFormat="1" ht="12.75">
      <c r="AJ3512" s="1228"/>
      <c r="AK3512" s="1228"/>
      <c r="AL3512" s="1228"/>
      <c r="AM3512" s="1228"/>
      <c r="AN3512" s="1228"/>
      <c r="AO3512" s="1228"/>
      <c r="AP3512" s="1228"/>
      <c r="AQ3512" s="1228"/>
      <c r="AR3512" s="1229"/>
      <c r="AS3512" s="1229"/>
      <c r="AT3512" s="1229"/>
      <c r="AU3512" s="1229"/>
      <c r="AV3512" s="1229"/>
      <c r="AW3512" s="1229"/>
      <c r="AX3512" s="1229"/>
      <c r="AY3512" s="1229"/>
      <c r="AZ3512" s="1229"/>
      <c r="BA3512" s="1229"/>
      <c r="BB3512" s="1229"/>
      <c r="BC3512" s="1229"/>
      <c r="BD3512" s="1229"/>
      <c r="BE3512" s="1230"/>
      <c r="BF3512" s="1230"/>
      <c r="BG3512" s="1230"/>
      <c r="BH3512" s="1230"/>
      <c r="BI3512" s="1230"/>
      <c r="BJ3512" s="1230"/>
      <c r="BK3512" s="1230"/>
      <c r="BL3512" s="1230"/>
      <c r="BM3512" s="1230"/>
      <c r="BN3512" s="1230"/>
      <c r="BO3512" s="1230"/>
      <c r="BP3512" s="1230"/>
      <c r="BQ3512" s="1230"/>
      <c r="BR3512" s="1230"/>
      <c r="BS3512" s="1230"/>
      <c r="BT3512" s="1230"/>
      <c r="BU3512" s="1230"/>
      <c r="BV3512" s="1230"/>
      <c r="BW3512" s="1230"/>
      <c r="BX3512" s="1230"/>
      <c r="BY3512" s="1230"/>
    </row>
    <row r="3513" spans="36:77" s="1227" customFormat="1" ht="12.75">
      <c r="AJ3513" s="1228"/>
      <c r="AK3513" s="1228"/>
      <c r="AL3513" s="1228"/>
      <c r="AM3513" s="1228"/>
      <c r="AN3513" s="1228"/>
      <c r="AO3513" s="1228"/>
      <c r="AP3513" s="1228"/>
      <c r="AQ3513" s="1228"/>
      <c r="AR3513" s="1229"/>
      <c r="AS3513" s="1229"/>
      <c r="AT3513" s="1229"/>
      <c r="AU3513" s="1229"/>
      <c r="AV3513" s="1229"/>
      <c r="AW3513" s="1229"/>
      <c r="AX3513" s="1229"/>
      <c r="AY3513" s="1229"/>
      <c r="AZ3513" s="1229"/>
      <c r="BA3513" s="1229"/>
      <c r="BB3513" s="1229"/>
      <c r="BC3513" s="1229"/>
      <c r="BD3513" s="1229"/>
      <c r="BE3513" s="1230"/>
      <c r="BF3513" s="1230"/>
      <c r="BG3513" s="1230"/>
      <c r="BH3513" s="1230"/>
      <c r="BI3513" s="1230"/>
      <c r="BJ3513" s="1230"/>
      <c r="BK3513" s="1230"/>
      <c r="BL3513" s="1230"/>
      <c r="BM3513" s="1230"/>
      <c r="BN3513" s="1230"/>
      <c r="BO3513" s="1230"/>
      <c r="BP3513" s="1230"/>
      <c r="BQ3513" s="1230"/>
      <c r="BR3513" s="1230"/>
      <c r="BS3513" s="1230"/>
      <c r="BT3513" s="1230"/>
      <c r="BU3513" s="1230"/>
      <c r="BV3513" s="1230"/>
      <c r="BW3513" s="1230"/>
      <c r="BX3513" s="1230"/>
      <c r="BY3513" s="1230"/>
    </row>
    <row r="3514" spans="36:77" s="1227" customFormat="1" ht="12.75">
      <c r="AJ3514" s="1228"/>
      <c r="AK3514" s="1228"/>
      <c r="AL3514" s="1228"/>
      <c r="AM3514" s="1228"/>
      <c r="AN3514" s="1228"/>
      <c r="AO3514" s="1228"/>
      <c r="AP3514" s="1228"/>
      <c r="AQ3514" s="1228"/>
      <c r="AR3514" s="1229"/>
      <c r="AS3514" s="1229"/>
      <c r="AT3514" s="1229"/>
      <c r="AU3514" s="1229"/>
      <c r="AV3514" s="1229"/>
      <c r="AW3514" s="1229"/>
      <c r="AX3514" s="1229"/>
      <c r="AY3514" s="1229"/>
      <c r="AZ3514" s="1229"/>
      <c r="BA3514" s="1229"/>
      <c r="BB3514" s="1229"/>
      <c r="BC3514" s="1229"/>
      <c r="BD3514" s="1229"/>
      <c r="BE3514" s="1230"/>
      <c r="BF3514" s="1230"/>
      <c r="BG3514" s="1230"/>
      <c r="BH3514" s="1230"/>
      <c r="BI3514" s="1230"/>
      <c r="BJ3514" s="1230"/>
      <c r="BK3514" s="1230"/>
      <c r="BL3514" s="1230"/>
      <c r="BM3514" s="1230"/>
      <c r="BN3514" s="1230"/>
      <c r="BO3514" s="1230"/>
      <c r="BP3514" s="1230"/>
      <c r="BQ3514" s="1230"/>
      <c r="BR3514" s="1230"/>
      <c r="BS3514" s="1230"/>
      <c r="BT3514" s="1230"/>
      <c r="BU3514" s="1230"/>
      <c r="BV3514" s="1230"/>
      <c r="BW3514" s="1230"/>
      <c r="BX3514" s="1230"/>
      <c r="BY3514" s="1230"/>
    </row>
    <row r="3515" spans="36:77" s="1227" customFormat="1" ht="12.75">
      <c r="AJ3515" s="1228"/>
      <c r="AK3515" s="1228"/>
      <c r="AL3515" s="1228"/>
      <c r="AM3515" s="1228"/>
      <c r="AN3515" s="1228"/>
      <c r="AO3515" s="1228"/>
      <c r="AP3515" s="1228"/>
      <c r="AQ3515" s="1228"/>
      <c r="AR3515" s="1229"/>
      <c r="AS3515" s="1229"/>
      <c r="AT3515" s="1229"/>
      <c r="AU3515" s="1229"/>
      <c r="AV3515" s="1229"/>
      <c r="AW3515" s="1229"/>
      <c r="AX3515" s="1229"/>
      <c r="AY3515" s="1229"/>
      <c r="AZ3515" s="1229"/>
      <c r="BA3515" s="1229"/>
      <c r="BB3515" s="1229"/>
      <c r="BC3515" s="1229"/>
      <c r="BD3515" s="1229"/>
      <c r="BE3515" s="1230"/>
      <c r="BF3515" s="1230"/>
      <c r="BG3515" s="1230"/>
      <c r="BH3515" s="1230"/>
      <c r="BI3515" s="1230"/>
      <c r="BJ3515" s="1230"/>
      <c r="BK3515" s="1230"/>
      <c r="BL3515" s="1230"/>
      <c r="BM3515" s="1230"/>
      <c r="BN3515" s="1230"/>
      <c r="BO3515" s="1230"/>
      <c r="BP3515" s="1230"/>
      <c r="BQ3515" s="1230"/>
      <c r="BR3515" s="1230"/>
      <c r="BS3515" s="1230"/>
      <c r="BT3515" s="1230"/>
      <c r="BU3515" s="1230"/>
      <c r="BV3515" s="1230"/>
      <c r="BW3515" s="1230"/>
      <c r="BX3515" s="1230"/>
      <c r="BY3515" s="1230"/>
    </row>
    <row r="3516" spans="36:77" s="1227" customFormat="1" ht="12.75">
      <c r="AJ3516" s="1228"/>
      <c r="AK3516" s="1228"/>
      <c r="AL3516" s="1228"/>
      <c r="AM3516" s="1228"/>
      <c r="AN3516" s="1228"/>
      <c r="AO3516" s="1228"/>
      <c r="AP3516" s="1228"/>
      <c r="AQ3516" s="1228"/>
      <c r="AR3516" s="1229"/>
      <c r="AS3516" s="1229"/>
      <c r="AT3516" s="1229"/>
      <c r="AU3516" s="1229"/>
      <c r="AV3516" s="1229"/>
      <c r="AW3516" s="1229"/>
      <c r="AX3516" s="1229"/>
      <c r="AY3516" s="1229"/>
      <c r="AZ3516" s="1229"/>
      <c r="BA3516" s="1229"/>
      <c r="BB3516" s="1229"/>
      <c r="BC3516" s="1229"/>
      <c r="BD3516" s="1229"/>
      <c r="BE3516" s="1230"/>
      <c r="BF3516" s="1230"/>
      <c r="BG3516" s="1230"/>
      <c r="BH3516" s="1230"/>
      <c r="BI3516" s="1230"/>
      <c r="BJ3516" s="1230"/>
      <c r="BK3516" s="1230"/>
      <c r="BL3516" s="1230"/>
      <c r="BM3516" s="1230"/>
      <c r="BN3516" s="1230"/>
      <c r="BO3516" s="1230"/>
      <c r="BP3516" s="1230"/>
      <c r="BQ3516" s="1230"/>
      <c r="BR3516" s="1230"/>
      <c r="BS3516" s="1230"/>
      <c r="BT3516" s="1230"/>
      <c r="BU3516" s="1230"/>
      <c r="BV3516" s="1230"/>
      <c r="BW3516" s="1230"/>
      <c r="BX3516" s="1230"/>
      <c r="BY3516" s="1230"/>
    </row>
    <row r="3517" spans="36:77" s="1227" customFormat="1" ht="12.75">
      <c r="AJ3517" s="1228"/>
      <c r="AK3517" s="1228"/>
      <c r="AL3517" s="1228"/>
      <c r="AM3517" s="1228"/>
      <c r="AN3517" s="1228"/>
      <c r="AO3517" s="1228"/>
      <c r="AP3517" s="1228"/>
      <c r="AQ3517" s="1228"/>
      <c r="AR3517" s="1229"/>
      <c r="AS3517" s="1229"/>
      <c r="AT3517" s="1229"/>
      <c r="AU3517" s="1229"/>
      <c r="AV3517" s="1229"/>
      <c r="AW3517" s="1229"/>
      <c r="AX3517" s="1229"/>
      <c r="AY3517" s="1229"/>
      <c r="AZ3517" s="1229"/>
      <c r="BA3517" s="1229"/>
      <c r="BB3517" s="1229"/>
      <c r="BC3517" s="1229"/>
      <c r="BD3517" s="1229"/>
      <c r="BE3517" s="1230"/>
      <c r="BF3517" s="1230"/>
      <c r="BG3517" s="1230"/>
      <c r="BH3517" s="1230"/>
      <c r="BI3517" s="1230"/>
      <c r="BJ3517" s="1230"/>
      <c r="BK3517" s="1230"/>
      <c r="BL3517" s="1230"/>
      <c r="BM3517" s="1230"/>
      <c r="BN3517" s="1230"/>
      <c r="BO3517" s="1230"/>
      <c r="BP3517" s="1230"/>
      <c r="BQ3517" s="1230"/>
      <c r="BR3517" s="1230"/>
      <c r="BS3517" s="1230"/>
      <c r="BT3517" s="1230"/>
      <c r="BU3517" s="1230"/>
      <c r="BV3517" s="1230"/>
      <c r="BW3517" s="1230"/>
      <c r="BX3517" s="1230"/>
      <c r="BY3517" s="1230"/>
    </row>
    <row r="3518" spans="36:77" s="1227" customFormat="1" ht="12.75">
      <c r="AJ3518" s="1228"/>
      <c r="AK3518" s="1228"/>
      <c r="AL3518" s="1228"/>
      <c r="AM3518" s="1228"/>
      <c r="AN3518" s="1228"/>
      <c r="AO3518" s="1228"/>
      <c r="AP3518" s="1228"/>
      <c r="AQ3518" s="1228"/>
      <c r="AR3518" s="1229"/>
      <c r="AS3518" s="1229"/>
      <c r="AT3518" s="1229"/>
      <c r="AU3518" s="1229"/>
      <c r="AV3518" s="1229"/>
      <c r="AW3518" s="1229"/>
      <c r="AX3518" s="1229"/>
      <c r="AY3518" s="1229"/>
      <c r="AZ3518" s="1229"/>
      <c r="BA3518" s="1229"/>
      <c r="BB3518" s="1229"/>
      <c r="BC3518" s="1229"/>
      <c r="BD3518" s="1229"/>
      <c r="BE3518" s="1230"/>
      <c r="BF3518" s="1230"/>
      <c r="BG3518" s="1230"/>
      <c r="BH3518" s="1230"/>
      <c r="BI3518" s="1230"/>
      <c r="BJ3518" s="1230"/>
      <c r="BK3518" s="1230"/>
      <c r="BL3518" s="1230"/>
      <c r="BM3518" s="1230"/>
      <c r="BN3518" s="1230"/>
      <c r="BO3518" s="1230"/>
      <c r="BP3518" s="1230"/>
      <c r="BQ3518" s="1230"/>
      <c r="BR3518" s="1230"/>
      <c r="BS3518" s="1230"/>
      <c r="BT3518" s="1230"/>
      <c r="BU3518" s="1230"/>
      <c r="BV3518" s="1230"/>
      <c r="BW3518" s="1230"/>
      <c r="BX3518" s="1230"/>
      <c r="BY3518" s="1230"/>
    </row>
    <row r="3519" spans="36:77" s="1227" customFormat="1" ht="12.75">
      <c r="AJ3519" s="1228"/>
      <c r="AK3519" s="1228"/>
      <c r="AL3519" s="1228"/>
      <c r="AM3519" s="1228"/>
      <c r="AN3519" s="1228"/>
      <c r="AO3519" s="1228"/>
      <c r="AP3519" s="1228"/>
      <c r="AQ3519" s="1228"/>
      <c r="AR3519" s="1229"/>
      <c r="AS3519" s="1229"/>
      <c r="AT3519" s="1229"/>
      <c r="AU3519" s="1229"/>
      <c r="AV3519" s="1229"/>
      <c r="AW3519" s="1229"/>
      <c r="AX3519" s="1229"/>
      <c r="AY3519" s="1229"/>
      <c r="AZ3519" s="1229"/>
      <c r="BA3519" s="1229"/>
      <c r="BB3519" s="1229"/>
      <c r="BC3519" s="1229"/>
      <c r="BD3519" s="1229"/>
      <c r="BE3519" s="1230"/>
      <c r="BF3519" s="1230"/>
      <c r="BG3519" s="1230"/>
      <c r="BH3519" s="1230"/>
      <c r="BI3519" s="1230"/>
      <c r="BJ3519" s="1230"/>
      <c r="BK3519" s="1230"/>
      <c r="BL3519" s="1230"/>
      <c r="BM3519" s="1230"/>
      <c r="BN3519" s="1230"/>
      <c r="BO3519" s="1230"/>
      <c r="BP3519" s="1230"/>
      <c r="BQ3519" s="1230"/>
      <c r="BR3519" s="1230"/>
      <c r="BS3519" s="1230"/>
      <c r="BT3519" s="1230"/>
      <c r="BU3519" s="1230"/>
      <c r="BV3519" s="1230"/>
      <c r="BW3519" s="1230"/>
      <c r="BX3519" s="1230"/>
      <c r="BY3519" s="1230"/>
    </row>
    <row r="3520" spans="36:77" s="1227" customFormat="1" ht="12.75">
      <c r="AJ3520" s="1228"/>
      <c r="AK3520" s="1228"/>
      <c r="AL3520" s="1228"/>
      <c r="AM3520" s="1228"/>
      <c r="AN3520" s="1228"/>
      <c r="AO3520" s="1228"/>
      <c r="AP3520" s="1228"/>
      <c r="AQ3520" s="1228"/>
      <c r="AR3520" s="1229"/>
      <c r="AS3520" s="1229"/>
      <c r="AT3520" s="1229"/>
      <c r="AU3520" s="1229"/>
      <c r="AV3520" s="1229"/>
      <c r="AW3520" s="1229"/>
      <c r="AX3520" s="1229"/>
      <c r="AY3520" s="1229"/>
      <c r="AZ3520" s="1229"/>
      <c r="BA3520" s="1229"/>
      <c r="BB3520" s="1229"/>
      <c r="BC3520" s="1229"/>
      <c r="BD3520" s="1229"/>
      <c r="BE3520" s="1230"/>
      <c r="BF3520" s="1230"/>
      <c r="BG3520" s="1230"/>
      <c r="BH3520" s="1230"/>
      <c r="BI3520" s="1230"/>
      <c r="BJ3520" s="1230"/>
      <c r="BK3520" s="1230"/>
      <c r="BL3520" s="1230"/>
      <c r="BM3520" s="1230"/>
      <c r="BN3520" s="1230"/>
      <c r="BO3520" s="1230"/>
      <c r="BP3520" s="1230"/>
      <c r="BQ3520" s="1230"/>
      <c r="BR3520" s="1230"/>
      <c r="BS3520" s="1230"/>
      <c r="BT3520" s="1230"/>
      <c r="BU3520" s="1230"/>
      <c r="BV3520" s="1230"/>
      <c r="BW3520" s="1230"/>
      <c r="BX3520" s="1230"/>
      <c r="BY3520" s="1230"/>
    </row>
    <row r="3521" spans="36:77" s="1227" customFormat="1" ht="12.75">
      <c r="AJ3521" s="1228"/>
      <c r="AK3521" s="1228"/>
      <c r="AL3521" s="1228"/>
      <c r="AM3521" s="1228"/>
      <c r="AN3521" s="1228"/>
      <c r="AO3521" s="1228"/>
      <c r="AP3521" s="1228"/>
      <c r="AQ3521" s="1228"/>
      <c r="AR3521" s="1229"/>
      <c r="AS3521" s="1229"/>
      <c r="AT3521" s="1229"/>
      <c r="AU3521" s="1229"/>
      <c r="AV3521" s="1229"/>
      <c r="AW3521" s="1229"/>
      <c r="AX3521" s="1229"/>
      <c r="AY3521" s="1229"/>
      <c r="AZ3521" s="1229"/>
      <c r="BA3521" s="1229"/>
      <c r="BB3521" s="1229"/>
      <c r="BC3521" s="1229"/>
      <c r="BD3521" s="1229"/>
      <c r="BE3521" s="1230"/>
      <c r="BF3521" s="1230"/>
      <c r="BG3521" s="1230"/>
      <c r="BH3521" s="1230"/>
      <c r="BI3521" s="1230"/>
      <c r="BJ3521" s="1230"/>
      <c r="BK3521" s="1230"/>
      <c r="BL3521" s="1230"/>
      <c r="BM3521" s="1230"/>
      <c r="BN3521" s="1230"/>
      <c r="BO3521" s="1230"/>
      <c r="BP3521" s="1230"/>
      <c r="BQ3521" s="1230"/>
      <c r="BR3521" s="1230"/>
      <c r="BS3521" s="1230"/>
      <c r="BT3521" s="1230"/>
      <c r="BU3521" s="1230"/>
      <c r="BV3521" s="1230"/>
      <c r="BW3521" s="1230"/>
      <c r="BX3521" s="1230"/>
      <c r="BY3521" s="1230"/>
    </row>
    <row r="3522" spans="36:77" s="1227" customFormat="1" ht="12.75">
      <c r="AJ3522" s="1228"/>
      <c r="AK3522" s="1228"/>
      <c r="AL3522" s="1228"/>
      <c r="AM3522" s="1228"/>
      <c r="AN3522" s="1228"/>
      <c r="AO3522" s="1228"/>
      <c r="AP3522" s="1228"/>
      <c r="AQ3522" s="1228"/>
      <c r="AR3522" s="1229"/>
      <c r="AS3522" s="1229"/>
      <c r="AT3522" s="1229"/>
      <c r="AU3522" s="1229"/>
      <c r="AV3522" s="1229"/>
      <c r="AW3522" s="1229"/>
      <c r="AX3522" s="1229"/>
      <c r="AY3522" s="1229"/>
      <c r="AZ3522" s="1229"/>
      <c r="BA3522" s="1229"/>
      <c r="BB3522" s="1229"/>
      <c r="BC3522" s="1229"/>
      <c r="BD3522" s="1229"/>
      <c r="BE3522" s="1230"/>
      <c r="BF3522" s="1230"/>
      <c r="BG3522" s="1230"/>
      <c r="BH3522" s="1230"/>
      <c r="BI3522" s="1230"/>
      <c r="BJ3522" s="1230"/>
      <c r="BK3522" s="1230"/>
      <c r="BL3522" s="1230"/>
      <c r="BM3522" s="1230"/>
      <c r="BN3522" s="1230"/>
      <c r="BO3522" s="1230"/>
      <c r="BP3522" s="1230"/>
      <c r="BQ3522" s="1230"/>
      <c r="BR3522" s="1230"/>
      <c r="BS3522" s="1230"/>
      <c r="BT3522" s="1230"/>
      <c r="BU3522" s="1230"/>
      <c r="BV3522" s="1230"/>
      <c r="BW3522" s="1230"/>
      <c r="BX3522" s="1230"/>
      <c r="BY3522" s="1230"/>
    </row>
    <row r="3523" spans="36:77" s="1227" customFormat="1" ht="12.75">
      <c r="AJ3523" s="1228"/>
      <c r="AK3523" s="1228"/>
      <c r="AL3523" s="1228"/>
      <c r="AM3523" s="1228"/>
      <c r="AN3523" s="1228"/>
      <c r="AO3523" s="1228"/>
      <c r="AP3523" s="1228"/>
      <c r="AQ3523" s="1228"/>
      <c r="AR3523" s="1229"/>
      <c r="AS3523" s="1229"/>
      <c r="AT3523" s="1229"/>
      <c r="AU3523" s="1229"/>
      <c r="AV3523" s="1229"/>
      <c r="AW3523" s="1229"/>
      <c r="AX3523" s="1229"/>
      <c r="AY3523" s="1229"/>
      <c r="AZ3523" s="1229"/>
      <c r="BA3523" s="1229"/>
      <c r="BB3523" s="1229"/>
      <c r="BC3523" s="1229"/>
      <c r="BD3523" s="1229"/>
      <c r="BE3523" s="1230"/>
      <c r="BF3523" s="1230"/>
      <c r="BG3523" s="1230"/>
      <c r="BH3523" s="1230"/>
      <c r="BI3523" s="1230"/>
      <c r="BJ3523" s="1230"/>
      <c r="BK3523" s="1230"/>
      <c r="BL3523" s="1230"/>
      <c r="BM3523" s="1230"/>
      <c r="BN3523" s="1230"/>
      <c r="BO3523" s="1230"/>
      <c r="BP3523" s="1230"/>
      <c r="BQ3523" s="1230"/>
      <c r="BR3523" s="1230"/>
      <c r="BS3523" s="1230"/>
      <c r="BT3523" s="1230"/>
      <c r="BU3523" s="1230"/>
      <c r="BV3523" s="1230"/>
      <c r="BW3523" s="1230"/>
      <c r="BX3523" s="1230"/>
      <c r="BY3523" s="1230"/>
    </row>
    <row r="3524" spans="36:77" s="1227" customFormat="1" ht="12.75">
      <c r="AJ3524" s="1228"/>
      <c r="AK3524" s="1228"/>
      <c r="AL3524" s="1228"/>
      <c r="AM3524" s="1228"/>
      <c r="AN3524" s="1228"/>
      <c r="AO3524" s="1228"/>
      <c r="AP3524" s="1228"/>
      <c r="AQ3524" s="1228"/>
      <c r="AR3524" s="1229"/>
      <c r="AS3524" s="1229"/>
      <c r="AT3524" s="1229"/>
      <c r="AU3524" s="1229"/>
      <c r="AV3524" s="1229"/>
      <c r="AW3524" s="1229"/>
      <c r="AX3524" s="1229"/>
      <c r="AY3524" s="1229"/>
      <c r="AZ3524" s="1229"/>
      <c r="BA3524" s="1229"/>
      <c r="BB3524" s="1229"/>
      <c r="BC3524" s="1229"/>
      <c r="BD3524" s="1229"/>
      <c r="BE3524" s="1230"/>
      <c r="BF3524" s="1230"/>
      <c r="BG3524" s="1230"/>
      <c r="BH3524" s="1230"/>
      <c r="BI3524" s="1230"/>
      <c r="BJ3524" s="1230"/>
      <c r="BK3524" s="1230"/>
      <c r="BL3524" s="1230"/>
      <c r="BM3524" s="1230"/>
      <c r="BN3524" s="1230"/>
      <c r="BO3524" s="1230"/>
      <c r="BP3524" s="1230"/>
      <c r="BQ3524" s="1230"/>
      <c r="BR3524" s="1230"/>
      <c r="BS3524" s="1230"/>
      <c r="BT3524" s="1230"/>
      <c r="BU3524" s="1230"/>
      <c r="BV3524" s="1230"/>
      <c r="BW3524" s="1230"/>
      <c r="BX3524" s="1230"/>
      <c r="BY3524" s="1230"/>
    </row>
    <row r="3525" spans="36:77" s="1227" customFormat="1" ht="12.75">
      <c r="AJ3525" s="1228"/>
      <c r="AK3525" s="1228"/>
      <c r="AL3525" s="1228"/>
      <c r="AM3525" s="1228"/>
      <c r="AN3525" s="1228"/>
      <c r="AO3525" s="1228"/>
      <c r="AP3525" s="1228"/>
      <c r="AQ3525" s="1228"/>
      <c r="AR3525" s="1229"/>
      <c r="AS3525" s="1229"/>
      <c r="AT3525" s="1229"/>
      <c r="AU3525" s="1229"/>
      <c r="AV3525" s="1229"/>
      <c r="AW3525" s="1229"/>
      <c r="AX3525" s="1229"/>
      <c r="AY3525" s="1229"/>
      <c r="AZ3525" s="1229"/>
      <c r="BA3525" s="1229"/>
      <c r="BB3525" s="1229"/>
      <c r="BC3525" s="1229"/>
      <c r="BD3525" s="1229"/>
      <c r="BE3525" s="1230"/>
      <c r="BF3525" s="1230"/>
      <c r="BG3525" s="1230"/>
      <c r="BH3525" s="1230"/>
      <c r="BI3525" s="1230"/>
      <c r="BJ3525" s="1230"/>
      <c r="BK3525" s="1230"/>
      <c r="BL3525" s="1230"/>
      <c r="BM3525" s="1230"/>
      <c r="BN3525" s="1230"/>
      <c r="BO3525" s="1230"/>
      <c r="BP3525" s="1230"/>
      <c r="BQ3525" s="1230"/>
      <c r="BR3525" s="1230"/>
      <c r="BS3525" s="1230"/>
      <c r="BT3525" s="1230"/>
      <c r="BU3525" s="1230"/>
      <c r="BV3525" s="1230"/>
      <c r="BW3525" s="1230"/>
      <c r="BX3525" s="1230"/>
      <c r="BY3525" s="1230"/>
    </row>
    <row r="3526" spans="36:77" s="1227" customFormat="1" ht="12.75">
      <c r="AJ3526" s="1228"/>
      <c r="AK3526" s="1228"/>
      <c r="AL3526" s="1228"/>
      <c r="AM3526" s="1228"/>
      <c r="AN3526" s="1228"/>
      <c r="AO3526" s="1228"/>
      <c r="AP3526" s="1228"/>
      <c r="AQ3526" s="1228"/>
      <c r="AR3526" s="1229"/>
      <c r="AS3526" s="1229"/>
      <c r="AT3526" s="1229"/>
      <c r="AU3526" s="1229"/>
      <c r="AV3526" s="1229"/>
      <c r="AW3526" s="1229"/>
      <c r="AX3526" s="1229"/>
      <c r="AY3526" s="1229"/>
      <c r="AZ3526" s="1229"/>
      <c r="BA3526" s="1229"/>
      <c r="BB3526" s="1229"/>
      <c r="BC3526" s="1229"/>
      <c r="BD3526" s="1229"/>
      <c r="BE3526" s="1230"/>
      <c r="BF3526" s="1230"/>
      <c r="BG3526" s="1230"/>
      <c r="BH3526" s="1230"/>
      <c r="BI3526" s="1230"/>
      <c r="BJ3526" s="1230"/>
      <c r="BK3526" s="1230"/>
      <c r="BL3526" s="1230"/>
      <c r="BM3526" s="1230"/>
      <c r="BN3526" s="1230"/>
      <c r="BO3526" s="1230"/>
      <c r="BP3526" s="1230"/>
      <c r="BQ3526" s="1230"/>
      <c r="BR3526" s="1230"/>
      <c r="BS3526" s="1230"/>
      <c r="BT3526" s="1230"/>
      <c r="BU3526" s="1230"/>
      <c r="BV3526" s="1230"/>
      <c r="BW3526" s="1230"/>
      <c r="BX3526" s="1230"/>
      <c r="BY3526" s="1230"/>
    </row>
    <row r="3527" spans="36:77" s="1227" customFormat="1" ht="12.75">
      <c r="AJ3527" s="1228"/>
      <c r="AK3527" s="1228"/>
      <c r="AL3527" s="1228"/>
      <c r="AM3527" s="1228"/>
      <c r="AN3527" s="1228"/>
      <c r="AO3527" s="1228"/>
      <c r="AP3527" s="1228"/>
      <c r="AQ3527" s="1228"/>
      <c r="AR3527" s="1229"/>
      <c r="AS3527" s="1229"/>
      <c r="AT3527" s="1229"/>
      <c r="AU3527" s="1229"/>
      <c r="AV3527" s="1229"/>
      <c r="AW3527" s="1229"/>
      <c r="AX3527" s="1229"/>
      <c r="AY3527" s="1229"/>
      <c r="AZ3527" s="1229"/>
      <c r="BA3527" s="1229"/>
      <c r="BB3527" s="1229"/>
      <c r="BC3527" s="1229"/>
      <c r="BD3527" s="1229"/>
      <c r="BE3527" s="1230"/>
      <c r="BF3527" s="1230"/>
      <c r="BG3527" s="1230"/>
      <c r="BH3527" s="1230"/>
      <c r="BI3527" s="1230"/>
      <c r="BJ3527" s="1230"/>
      <c r="BK3527" s="1230"/>
      <c r="BL3527" s="1230"/>
      <c r="BM3527" s="1230"/>
      <c r="BN3527" s="1230"/>
      <c r="BO3527" s="1230"/>
      <c r="BP3527" s="1230"/>
      <c r="BQ3527" s="1230"/>
      <c r="BR3527" s="1230"/>
      <c r="BS3527" s="1230"/>
      <c r="BT3527" s="1230"/>
      <c r="BU3527" s="1230"/>
      <c r="BV3527" s="1230"/>
      <c r="BW3527" s="1230"/>
      <c r="BX3527" s="1230"/>
      <c r="BY3527" s="1230"/>
    </row>
    <row r="3528" spans="36:77" s="1227" customFormat="1" ht="12.75">
      <c r="AJ3528" s="1228"/>
      <c r="AK3528" s="1228"/>
      <c r="AL3528" s="1228"/>
      <c r="AM3528" s="1228"/>
      <c r="AN3528" s="1228"/>
      <c r="AO3528" s="1228"/>
      <c r="AP3528" s="1228"/>
      <c r="AQ3528" s="1228"/>
      <c r="AR3528" s="1229"/>
      <c r="AS3528" s="1229"/>
      <c r="AT3528" s="1229"/>
      <c r="AU3528" s="1229"/>
      <c r="AV3528" s="1229"/>
      <c r="AW3528" s="1229"/>
      <c r="AX3528" s="1229"/>
      <c r="AY3528" s="1229"/>
      <c r="AZ3528" s="1229"/>
      <c r="BA3528" s="1229"/>
      <c r="BB3528" s="1229"/>
      <c r="BC3528" s="1229"/>
      <c r="BD3528" s="1229"/>
      <c r="BE3528" s="1230"/>
      <c r="BF3528" s="1230"/>
      <c r="BG3528" s="1230"/>
      <c r="BH3528" s="1230"/>
      <c r="BI3528" s="1230"/>
      <c r="BJ3528" s="1230"/>
      <c r="BK3528" s="1230"/>
      <c r="BL3528" s="1230"/>
      <c r="BM3528" s="1230"/>
      <c r="BN3528" s="1230"/>
      <c r="BO3528" s="1230"/>
      <c r="BP3528" s="1230"/>
      <c r="BQ3528" s="1230"/>
      <c r="BR3528" s="1230"/>
      <c r="BS3528" s="1230"/>
      <c r="BT3528" s="1230"/>
      <c r="BU3528" s="1230"/>
      <c r="BV3528" s="1230"/>
      <c r="BW3528" s="1230"/>
      <c r="BX3528" s="1230"/>
      <c r="BY3528" s="1230"/>
    </row>
    <row r="3529" spans="36:77" s="1227" customFormat="1" ht="12.75">
      <c r="AJ3529" s="1228"/>
      <c r="AK3529" s="1228"/>
      <c r="AL3529" s="1228"/>
      <c r="AM3529" s="1228"/>
      <c r="AN3529" s="1228"/>
      <c r="AO3529" s="1228"/>
      <c r="AP3529" s="1228"/>
      <c r="AQ3529" s="1228"/>
      <c r="AR3529" s="1229"/>
      <c r="AS3529" s="1229"/>
      <c r="AT3529" s="1229"/>
      <c r="AU3529" s="1229"/>
      <c r="AV3529" s="1229"/>
      <c r="AW3529" s="1229"/>
      <c r="AX3529" s="1229"/>
      <c r="AY3529" s="1229"/>
      <c r="AZ3529" s="1229"/>
      <c r="BA3529" s="1229"/>
      <c r="BB3529" s="1229"/>
      <c r="BC3529" s="1229"/>
      <c r="BD3529" s="1229"/>
      <c r="BE3529" s="1230"/>
      <c r="BF3529" s="1230"/>
      <c r="BG3529" s="1230"/>
      <c r="BH3529" s="1230"/>
      <c r="BI3529" s="1230"/>
      <c r="BJ3529" s="1230"/>
      <c r="BK3529" s="1230"/>
      <c r="BL3529" s="1230"/>
      <c r="BM3529" s="1230"/>
      <c r="BN3529" s="1230"/>
      <c r="BO3529" s="1230"/>
      <c r="BP3529" s="1230"/>
      <c r="BQ3529" s="1230"/>
      <c r="BR3529" s="1230"/>
      <c r="BS3529" s="1230"/>
      <c r="BT3529" s="1230"/>
      <c r="BU3529" s="1230"/>
      <c r="BV3529" s="1230"/>
      <c r="BW3529" s="1230"/>
      <c r="BX3529" s="1230"/>
      <c r="BY3529" s="1230"/>
    </row>
    <row r="3530" spans="36:77" s="1227" customFormat="1" ht="12.75">
      <c r="AJ3530" s="1228"/>
      <c r="AK3530" s="1228"/>
      <c r="AL3530" s="1228"/>
      <c r="AM3530" s="1228"/>
      <c r="AN3530" s="1228"/>
      <c r="AO3530" s="1228"/>
      <c r="AP3530" s="1228"/>
      <c r="AQ3530" s="1228"/>
      <c r="AR3530" s="1229"/>
      <c r="AS3530" s="1229"/>
      <c r="AT3530" s="1229"/>
      <c r="AU3530" s="1229"/>
      <c r="AV3530" s="1229"/>
      <c r="AW3530" s="1229"/>
      <c r="AX3530" s="1229"/>
      <c r="AY3530" s="1229"/>
      <c r="AZ3530" s="1229"/>
      <c r="BA3530" s="1229"/>
      <c r="BB3530" s="1229"/>
      <c r="BC3530" s="1229"/>
      <c r="BD3530" s="1229"/>
      <c r="BE3530" s="1230"/>
      <c r="BF3530" s="1230"/>
      <c r="BG3530" s="1230"/>
      <c r="BH3530" s="1230"/>
      <c r="BI3530" s="1230"/>
      <c r="BJ3530" s="1230"/>
      <c r="BK3530" s="1230"/>
      <c r="BL3530" s="1230"/>
      <c r="BM3530" s="1230"/>
      <c r="BN3530" s="1230"/>
      <c r="BO3530" s="1230"/>
      <c r="BP3530" s="1230"/>
      <c r="BQ3530" s="1230"/>
      <c r="BR3530" s="1230"/>
      <c r="BS3530" s="1230"/>
      <c r="BT3530" s="1230"/>
      <c r="BU3530" s="1230"/>
      <c r="BV3530" s="1230"/>
      <c r="BW3530" s="1230"/>
      <c r="BX3530" s="1230"/>
      <c r="BY3530" s="1230"/>
    </row>
    <row r="3531" spans="36:77" s="1227" customFormat="1" ht="12.75">
      <c r="AJ3531" s="1228"/>
      <c r="AK3531" s="1228"/>
      <c r="AL3531" s="1228"/>
      <c r="AM3531" s="1228"/>
      <c r="AN3531" s="1228"/>
      <c r="AO3531" s="1228"/>
      <c r="AP3531" s="1228"/>
      <c r="AQ3531" s="1228"/>
      <c r="AR3531" s="1229"/>
      <c r="AS3531" s="1229"/>
      <c r="AT3531" s="1229"/>
      <c r="AU3531" s="1229"/>
      <c r="AV3531" s="1229"/>
      <c r="AW3531" s="1229"/>
      <c r="AX3531" s="1229"/>
      <c r="AY3531" s="1229"/>
      <c r="AZ3531" s="1229"/>
      <c r="BA3531" s="1229"/>
      <c r="BB3531" s="1229"/>
      <c r="BC3531" s="1229"/>
      <c r="BD3531" s="1229"/>
      <c r="BE3531" s="1230"/>
      <c r="BF3531" s="1230"/>
      <c r="BG3531" s="1230"/>
      <c r="BH3531" s="1230"/>
      <c r="BI3531" s="1230"/>
      <c r="BJ3531" s="1230"/>
      <c r="BK3531" s="1230"/>
      <c r="BL3531" s="1230"/>
      <c r="BM3531" s="1230"/>
      <c r="BN3531" s="1230"/>
      <c r="BO3531" s="1230"/>
      <c r="BP3531" s="1230"/>
      <c r="BQ3531" s="1230"/>
      <c r="BR3531" s="1230"/>
      <c r="BS3531" s="1230"/>
      <c r="BT3531" s="1230"/>
      <c r="BU3531" s="1230"/>
      <c r="BV3531" s="1230"/>
      <c r="BW3531" s="1230"/>
      <c r="BX3531" s="1230"/>
      <c r="BY3531" s="1230"/>
    </row>
    <row r="3532" spans="36:77" s="1227" customFormat="1" ht="12.75">
      <c r="AJ3532" s="1228"/>
      <c r="AK3532" s="1228"/>
      <c r="AL3532" s="1228"/>
      <c r="AM3532" s="1228"/>
      <c r="AN3532" s="1228"/>
      <c r="AO3532" s="1228"/>
      <c r="AP3532" s="1228"/>
      <c r="AQ3532" s="1228"/>
      <c r="AR3532" s="1229"/>
      <c r="AS3532" s="1229"/>
      <c r="AT3532" s="1229"/>
      <c r="AU3532" s="1229"/>
      <c r="AV3532" s="1229"/>
      <c r="AW3532" s="1229"/>
      <c r="AX3532" s="1229"/>
      <c r="AY3532" s="1229"/>
      <c r="AZ3532" s="1229"/>
      <c r="BA3532" s="1229"/>
      <c r="BB3532" s="1229"/>
      <c r="BC3532" s="1229"/>
      <c r="BD3532" s="1229"/>
      <c r="BE3532" s="1230"/>
      <c r="BF3532" s="1230"/>
      <c r="BG3532" s="1230"/>
      <c r="BH3532" s="1230"/>
      <c r="BI3532" s="1230"/>
      <c r="BJ3532" s="1230"/>
      <c r="BK3532" s="1230"/>
      <c r="BL3532" s="1230"/>
      <c r="BM3532" s="1230"/>
      <c r="BN3532" s="1230"/>
      <c r="BO3532" s="1230"/>
      <c r="BP3532" s="1230"/>
      <c r="BQ3532" s="1230"/>
      <c r="BR3532" s="1230"/>
      <c r="BS3532" s="1230"/>
      <c r="BT3532" s="1230"/>
      <c r="BU3532" s="1230"/>
      <c r="BV3532" s="1230"/>
      <c r="BW3532" s="1230"/>
      <c r="BX3532" s="1230"/>
      <c r="BY3532" s="1230"/>
    </row>
    <row r="3533" spans="36:77" s="1227" customFormat="1" ht="12.75">
      <c r="AJ3533" s="1228"/>
      <c r="AK3533" s="1228"/>
      <c r="AL3533" s="1228"/>
      <c r="AM3533" s="1228"/>
      <c r="AN3533" s="1228"/>
      <c r="AO3533" s="1228"/>
      <c r="AP3533" s="1228"/>
      <c r="AQ3533" s="1228"/>
      <c r="AR3533" s="1229"/>
      <c r="AS3533" s="1229"/>
      <c r="AT3533" s="1229"/>
      <c r="AU3533" s="1229"/>
      <c r="AV3533" s="1229"/>
      <c r="AW3533" s="1229"/>
      <c r="AX3533" s="1229"/>
      <c r="AY3533" s="1229"/>
      <c r="AZ3533" s="1229"/>
      <c r="BA3533" s="1229"/>
      <c r="BB3533" s="1229"/>
      <c r="BC3533" s="1229"/>
      <c r="BD3533" s="1229"/>
      <c r="BE3533" s="1230"/>
      <c r="BF3533" s="1230"/>
      <c r="BG3533" s="1230"/>
      <c r="BH3533" s="1230"/>
      <c r="BI3533" s="1230"/>
      <c r="BJ3533" s="1230"/>
      <c r="BK3533" s="1230"/>
      <c r="BL3533" s="1230"/>
      <c r="BM3533" s="1230"/>
      <c r="BN3533" s="1230"/>
      <c r="BO3533" s="1230"/>
      <c r="BP3533" s="1230"/>
      <c r="BQ3533" s="1230"/>
      <c r="BR3533" s="1230"/>
      <c r="BS3533" s="1230"/>
      <c r="BT3533" s="1230"/>
      <c r="BU3533" s="1230"/>
      <c r="BV3533" s="1230"/>
      <c r="BW3533" s="1230"/>
      <c r="BX3533" s="1230"/>
      <c r="BY3533" s="1230"/>
    </row>
    <row r="3534" spans="36:77" s="1227" customFormat="1" ht="12.75">
      <c r="AJ3534" s="1228"/>
      <c r="AK3534" s="1228"/>
      <c r="AL3534" s="1228"/>
      <c r="AM3534" s="1228"/>
      <c r="AN3534" s="1228"/>
      <c r="AO3534" s="1228"/>
      <c r="AP3534" s="1228"/>
      <c r="AQ3534" s="1228"/>
      <c r="AR3534" s="1229"/>
      <c r="AS3534" s="1229"/>
      <c r="AT3534" s="1229"/>
      <c r="AU3534" s="1229"/>
      <c r="AV3534" s="1229"/>
      <c r="AW3534" s="1229"/>
      <c r="AX3534" s="1229"/>
      <c r="AY3534" s="1229"/>
      <c r="AZ3534" s="1229"/>
      <c r="BA3534" s="1229"/>
      <c r="BB3534" s="1229"/>
      <c r="BC3534" s="1229"/>
      <c r="BD3534" s="1229"/>
      <c r="BE3534" s="1230"/>
      <c r="BF3534" s="1230"/>
      <c r="BG3534" s="1230"/>
      <c r="BH3534" s="1230"/>
      <c r="BI3534" s="1230"/>
      <c r="BJ3534" s="1230"/>
      <c r="BK3534" s="1230"/>
      <c r="BL3534" s="1230"/>
      <c r="BM3534" s="1230"/>
      <c r="BN3534" s="1230"/>
      <c r="BO3534" s="1230"/>
      <c r="BP3534" s="1230"/>
      <c r="BQ3534" s="1230"/>
      <c r="BR3534" s="1230"/>
      <c r="BS3534" s="1230"/>
      <c r="BT3534" s="1230"/>
      <c r="BU3534" s="1230"/>
      <c r="BV3534" s="1230"/>
      <c r="BW3534" s="1230"/>
      <c r="BX3534" s="1230"/>
      <c r="BY3534" s="1230"/>
    </row>
    <row r="3535" spans="36:77" s="1227" customFormat="1" ht="12.75">
      <c r="AJ3535" s="1228"/>
      <c r="AK3535" s="1228"/>
      <c r="AL3535" s="1228"/>
      <c r="AM3535" s="1228"/>
      <c r="AN3535" s="1228"/>
      <c r="AO3535" s="1228"/>
      <c r="AP3535" s="1228"/>
      <c r="AQ3535" s="1228"/>
      <c r="AR3535" s="1229"/>
      <c r="AS3535" s="1229"/>
      <c r="AT3535" s="1229"/>
      <c r="AU3535" s="1229"/>
      <c r="AV3535" s="1229"/>
      <c r="AW3535" s="1229"/>
      <c r="AX3535" s="1229"/>
      <c r="AY3535" s="1229"/>
      <c r="AZ3535" s="1229"/>
      <c r="BA3535" s="1229"/>
      <c r="BB3535" s="1229"/>
      <c r="BC3535" s="1229"/>
      <c r="BD3535" s="1229"/>
      <c r="BE3535" s="1230"/>
      <c r="BF3535" s="1230"/>
      <c r="BG3535" s="1230"/>
      <c r="BH3535" s="1230"/>
      <c r="BI3535" s="1230"/>
      <c r="BJ3535" s="1230"/>
      <c r="BK3535" s="1230"/>
      <c r="BL3535" s="1230"/>
      <c r="BM3535" s="1230"/>
      <c r="BN3535" s="1230"/>
      <c r="BO3535" s="1230"/>
      <c r="BP3535" s="1230"/>
      <c r="BQ3535" s="1230"/>
      <c r="BR3535" s="1230"/>
      <c r="BS3535" s="1230"/>
      <c r="BT3535" s="1230"/>
      <c r="BU3535" s="1230"/>
      <c r="BV3535" s="1230"/>
      <c r="BW3535" s="1230"/>
      <c r="BX3535" s="1230"/>
      <c r="BY3535" s="1230"/>
    </row>
    <row r="3536" spans="36:77" s="1227" customFormat="1" ht="12.75">
      <c r="AJ3536" s="1228"/>
      <c r="AK3536" s="1228"/>
      <c r="AL3536" s="1228"/>
      <c r="AM3536" s="1228"/>
      <c r="AN3536" s="1228"/>
      <c r="AO3536" s="1228"/>
      <c r="AP3536" s="1228"/>
      <c r="AQ3536" s="1228"/>
      <c r="AR3536" s="1229"/>
      <c r="AS3536" s="1229"/>
      <c r="AT3536" s="1229"/>
      <c r="AU3536" s="1229"/>
      <c r="AV3536" s="1229"/>
      <c r="AW3536" s="1229"/>
      <c r="AX3536" s="1229"/>
      <c r="AY3536" s="1229"/>
      <c r="AZ3536" s="1229"/>
      <c r="BA3536" s="1229"/>
      <c r="BB3536" s="1229"/>
      <c r="BC3536" s="1229"/>
      <c r="BD3536" s="1229"/>
      <c r="BE3536" s="1230"/>
      <c r="BF3536" s="1230"/>
      <c r="BG3536" s="1230"/>
      <c r="BH3536" s="1230"/>
      <c r="BI3536" s="1230"/>
      <c r="BJ3536" s="1230"/>
      <c r="BK3536" s="1230"/>
      <c r="BL3536" s="1230"/>
      <c r="BM3536" s="1230"/>
      <c r="BN3536" s="1230"/>
      <c r="BO3536" s="1230"/>
      <c r="BP3536" s="1230"/>
      <c r="BQ3536" s="1230"/>
      <c r="BR3536" s="1230"/>
      <c r="BS3536" s="1230"/>
      <c r="BT3536" s="1230"/>
      <c r="BU3536" s="1230"/>
      <c r="BV3536" s="1230"/>
      <c r="BW3536" s="1230"/>
      <c r="BX3536" s="1230"/>
      <c r="BY3536" s="1230"/>
    </row>
    <row r="3537" spans="36:77" s="1227" customFormat="1" ht="12.75">
      <c r="AJ3537" s="1228"/>
      <c r="AK3537" s="1228"/>
      <c r="AL3537" s="1228"/>
      <c r="AM3537" s="1228"/>
      <c r="AN3537" s="1228"/>
      <c r="AO3537" s="1228"/>
      <c r="AP3537" s="1228"/>
      <c r="AQ3537" s="1228"/>
      <c r="AR3537" s="1229"/>
      <c r="AS3537" s="1229"/>
      <c r="AT3537" s="1229"/>
      <c r="AU3537" s="1229"/>
      <c r="AV3537" s="1229"/>
      <c r="AW3537" s="1229"/>
      <c r="AX3537" s="1229"/>
      <c r="AY3537" s="1229"/>
      <c r="AZ3537" s="1229"/>
      <c r="BA3537" s="1229"/>
      <c r="BB3537" s="1229"/>
      <c r="BC3537" s="1229"/>
      <c r="BD3537" s="1229"/>
      <c r="BE3537" s="1230"/>
      <c r="BF3537" s="1230"/>
      <c r="BG3537" s="1230"/>
      <c r="BH3537" s="1230"/>
      <c r="BI3537" s="1230"/>
      <c r="BJ3537" s="1230"/>
      <c r="BK3537" s="1230"/>
      <c r="BL3537" s="1230"/>
      <c r="BM3537" s="1230"/>
      <c r="BN3537" s="1230"/>
      <c r="BO3537" s="1230"/>
      <c r="BP3537" s="1230"/>
      <c r="BQ3537" s="1230"/>
      <c r="BR3537" s="1230"/>
      <c r="BS3537" s="1230"/>
      <c r="BT3537" s="1230"/>
      <c r="BU3537" s="1230"/>
      <c r="BV3537" s="1230"/>
      <c r="BW3537" s="1230"/>
      <c r="BX3537" s="1230"/>
      <c r="BY3537" s="1230"/>
    </row>
    <row r="3538" spans="36:77" s="1227" customFormat="1" ht="12.75">
      <c r="AJ3538" s="1228"/>
      <c r="AK3538" s="1228"/>
      <c r="AL3538" s="1228"/>
      <c r="AM3538" s="1228"/>
      <c r="AN3538" s="1228"/>
      <c r="AO3538" s="1228"/>
      <c r="AP3538" s="1228"/>
      <c r="AQ3538" s="1228"/>
      <c r="AR3538" s="1229"/>
      <c r="AS3538" s="1229"/>
      <c r="AT3538" s="1229"/>
      <c r="AU3538" s="1229"/>
      <c r="AV3538" s="1229"/>
      <c r="AW3538" s="1229"/>
      <c r="AX3538" s="1229"/>
      <c r="AY3538" s="1229"/>
      <c r="AZ3538" s="1229"/>
      <c r="BA3538" s="1229"/>
      <c r="BB3538" s="1229"/>
      <c r="BC3538" s="1229"/>
      <c r="BD3538" s="1229"/>
      <c r="BE3538" s="1230"/>
      <c r="BF3538" s="1230"/>
      <c r="BG3538" s="1230"/>
      <c r="BH3538" s="1230"/>
      <c r="BI3538" s="1230"/>
      <c r="BJ3538" s="1230"/>
      <c r="BK3538" s="1230"/>
      <c r="BL3538" s="1230"/>
      <c r="BM3538" s="1230"/>
      <c r="BN3538" s="1230"/>
      <c r="BO3538" s="1230"/>
      <c r="BP3538" s="1230"/>
      <c r="BQ3538" s="1230"/>
      <c r="BR3538" s="1230"/>
      <c r="BS3538" s="1230"/>
      <c r="BT3538" s="1230"/>
      <c r="BU3538" s="1230"/>
      <c r="BV3538" s="1230"/>
      <c r="BW3538" s="1230"/>
      <c r="BX3538" s="1230"/>
      <c r="BY3538" s="1230"/>
    </row>
    <row r="3539" spans="36:77" s="1227" customFormat="1" ht="12.75">
      <c r="AJ3539" s="1228"/>
      <c r="AK3539" s="1228"/>
      <c r="AL3539" s="1228"/>
      <c r="AM3539" s="1228"/>
      <c r="AN3539" s="1228"/>
      <c r="AO3539" s="1228"/>
      <c r="AP3539" s="1228"/>
      <c r="AQ3539" s="1228"/>
      <c r="AR3539" s="1229"/>
      <c r="AS3539" s="1229"/>
      <c r="AT3539" s="1229"/>
      <c r="AU3539" s="1229"/>
      <c r="AV3539" s="1229"/>
      <c r="AW3539" s="1229"/>
      <c r="AX3539" s="1229"/>
      <c r="AY3539" s="1229"/>
      <c r="AZ3539" s="1229"/>
      <c r="BA3539" s="1229"/>
      <c r="BB3539" s="1229"/>
      <c r="BC3539" s="1229"/>
      <c r="BD3539" s="1229"/>
      <c r="BE3539" s="1230"/>
      <c r="BF3539" s="1230"/>
      <c r="BG3539" s="1230"/>
      <c r="BH3539" s="1230"/>
      <c r="BI3539" s="1230"/>
      <c r="BJ3539" s="1230"/>
      <c r="BK3539" s="1230"/>
      <c r="BL3539" s="1230"/>
      <c r="BM3539" s="1230"/>
      <c r="BN3539" s="1230"/>
      <c r="BO3539" s="1230"/>
      <c r="BP3539" s="1230"/>
      <c r="BQ3539" s="1230"/>
      <c r="BR3539" s="1230"/>
      <c r="BS3539" s="1230"/>
      <c r="BT3539" s="1230"/>
      <c r="BU3539" s="1230"/>
      <c r="BV3539" s="1230"/>
      <c r="BW3539" s="1230"/>
      <c r="BX3539" s="1230"/>
      <c r="BY3539" s="1230"/>
    </row>
    <row r="3540" spans="36:77" s="1227" customFormat="1" ht="12.75">
      <c r="AJ3540" s="1228"/>
      <c r="AK3540" s="1228"/>
      <c r="AL3540" s="1228"/>
      <c r="AM3540" s="1228"/>
      <c r="AN3540" s="1228"/>
      <c r="AO3540" s="1228"/>
      <c r="AP3540" s="1228"/>
      <c r="AQ3540" s="1228"/>
      <c r="AR3540" s="1229"/>
      <c r="AS3540" s="1229"/>
      <c r="AT3540" s="1229"/>
      <c r="AU3540" s="1229"/>
      <c r="AV3540" s="1229"/>
      <c r="AW3540" s="1229"/>
      <c r="AX3540" s="1229"/>
      <c r="AY3540" s="1229"/>
      <c r="AZ3540" s="1229"/>
      <c r="BA3540" s="1229"/>
      <c r="BB3540" s="1229"/>
      <c r="BC3540" s="1229"/>
      <c r="BD3540" s="1229"/>
      <c r="BE3540" s="1230"/>
      <c r="BF3540" s="1230"/>
      <c r="BG3540" s="1230"/>
      <c r="BH3540" s="1230"/>
      <c r="BI3540" s="1230"/>
      <c r="BJ3540" s="1230"/>
      <c r="BK3540" s="1230"/>
      <c r="BL3540" s="1230"/>
      <c r="BM3540" s="1230"/>
      <c r="BN3540" s="1230"/>
      <c r="BO3540" s="1230"/>
      <c r="BP3540" s="1230"/>
      <c r="BQ3540" s="1230"/>
      <c r="BR3540" s="1230"/>
      <c r="BS3540" s="1230"/>
      <c r="BT3540" s="1230"/>
      <c r="BU3540" s="1230"/>
      <c r="BV3540" s="1230"/>
      <c r="BW3540" s="1230"/>
      <c r="BX3540" s="1230"/>
      <c r="BY3540" s="1230"/>
    </row>
    <row r="3541" spans="36:77" s="1227" customFormat="1" ht="12.75">
      <c r="AJ3541" s="1228"/>
      <c r="AK3541" s="1228"/>
      <c r="AL3541" s="1228"/>
      <c r="AM3541" s="1228"/>
      <c r="AN3541" s="1228"/>
      <c r="AO3541" s="1228"/>
      <c r="AP3541" s="1228"/>
      <c r="AQ3541" s="1228"/>
      <c r="AR3541" s="1229"/>
      <c r="AS3541" s="1229"/>
      <c r="AT3541" s="1229"/>
      <c r="AU3541" s="1229"/>
      <c r="AV3541" s="1229"/>
      <c r="AW3541" s="1229"/>
      <c r="AX3541" s="1229"/>
      <c r="AY3541" s="1229"/>
      <c r="AZ3541" s="1229"/>
      <c r="BA3541" s="1229"/>
      <c r="BB3541" s="1229"/>
      <c r="BC3541" s="1229"/>
      <c r="BD3541" s="1229"/>
      <c r="BE3541" s="1230"/>
      <c r="BF3541" s="1230"/>
      <c r="BG3541" s="1230"/>
      <c r="BH3541" s="1230"/>
      <c r="BI3541" s="1230"/>
      <c r="BJ3541" s="1230"/>
      <c r="BK3541" s="1230"/>
      <c r="BL3541" s="1230"/>
      <c r="BM3541" s="1230"/>
      <c r="BN3541" s="1230"/>
      <c r="BO3541" s="1230"/>
      <c r="BP3541" s="1230"/>
      <c r="BQ3541" s="1230"/>
      <c r="BR3541" s="1230"/>
      <c r="BS3541" s="1230"/>
      <c r="BT3541" s="1230"/>
      <c r="BU3541" s="1230"/>
      <c r="BV3541" s="1230"/>
      <c r="BW3541" s="1230"/>
      <c r="BX3541" s="1230"/>
      <c r="BY3541" s="1230"/>
    </row>
    <row r="3542" spans="36:77" s="1227" customFormat="1" ht="12.75">
      <c r="AJ3542" s="1228"/>
      <c r="AK3542" s="1228"/>
      <c r="AL3542" s="1228"/>
      <c r="AM3542" s="1228"/>
      <c r="AN3542" s="1228"/>
      <c r="AO3542" s="1228"/>
      <c r="AP3542" s="1228"/>
      <c r="AQ3542" s="1228"/>
      <c r="AR3542" s="1229"/>
      <c r="AS3542" s="1229"/>
      <c r="AT3542" s="1229"/>
      <c r="AU3542" s="1229"/>
      <c r="AV3542" s="1229"/>
      <c r="AW3542" s="1229"/>
      <c r="AX3542" s="1229"/>
      <c r="AY3542" s="1229"/>
      <c r="AZ3542" s="1229"/>
      <c r="BA3542" s="1229"/>
      <c r="BB3542" s="1229"/>
      <c r="BC3542" s="1229"/>
      <c r="BD3542" s="1229"/>
      <c r="BE3542" s="1230"/>
      <c r="BF3542" s="1230"/>
      <c r="BG3542" s="1230"/>
      <c r="BH3542" s="1230"/>
      <c r="BI3542" s="1230"/>
      <c r="BJ3542" s="1230"/>
      <c r="BK3542" s="1230"/>
      <c r="BL3542" s="1230"/>
      <c r="BM3542" s="1230"/>
      <c r="BN3542" s="1230"/>
      <c r="BO3542" s="1230"/>
      <c r="BP3542" s="1230"/>
      <c r="BQ3542" s="1230"/>
      <c r="BR3542" s="1230"/>
      <c r="BS3542" s="1230"/>
      <c r="BT3542" s="1230"/>
      <c r="BU3542" s="1230"/>
      <c r="BV3542" s="1230"/>
      <c r="BW3542" s="1230"/>
      <c r="BX3542" s="1230"/>
      <c r="BY3542" s="1230"/>
    </row>
    <row r="3543" spans="36:77" s="1227" customFormat="1" ht="12.75">
      <c r="AJ3543" s="1228"/>
      <c r="AK3543" s="1228"/>
      <c r="AL3543" s="1228"/>
      <c r="AM3543" s="1228"/>
      <c r="AN3543" s="1228"/>
      <c r="AO3543" s="1228"/>
      <c r="AP3543" s="1228"/>
      <c r="AQ3543" s="1228"/>
      <c r="AR3543" s="1229"/>
      <c r="AS3543" s="1229"/>
      <c r="AT3543" s="1229"/>
      <c r="AU3543" s="1229"/>
      <c r="AV3543" s="1229"/>
      <c r="AW3543" s="1229"/>
      <c r="AX3543" s="1229"/>
      <c r="AY3543" s="1229"/>
      <c r="AZ3543" s="1229"/>
      <c r="BA3543" s="1229"/>
      <c r="BB3543" s="1229"/>
      <c r="BC3543" s="1229"/>
      <c r="BD3543" s="1229"/>
      <c r="BE3543" s="1230"/>
      <c r="BF3543" s="1230"/>
      <c r="BG3543" s="1230"/>
      <c r="BH3543" s="1230"/>
      <c r="BI3543" s="1230"/>
      <c r="BJ3543" s="1230"/>
      <c r="BK3543" s="1230"/>
      <c r="BL3543" s="1230"/>
      <c r="BM3543" s="1230"/>
      <c r="BN3543" s="1230"/>
      <c r="BO3543" s="1230"/>
      <c r="BP3543" s="1230"/>
      <c r="BQ3543" s="1230"/>
      <c r="BR3543" s="1230"/>
      <c r="BS3543" s="1230"/>
      <c r="BT3543" s="1230"/>
      <c r="BU3543" s="1230"/>
      <c r="BV3543" s="1230"/>
      <c r="BW3543" s="1230"/>
      <c r="BX3543" s="1230"/>
      <c r="BY3543" s="1230"/>
    </row>
    <row r="3544" spans="36:77" s="1227" customFormat="1" ht="12.75">
      <c r="AJ3544" s="1228"/>
      <c r="AK3544" s="1228"/>
      <c r="AL3544" s="1228"/>
      <c r="AM3544" s="1228"/>
      <c r="AN3544" s="1228"/>
      <c r="AO3544" s="1228"/>
      <c r="AP3544" s="1228"/>
      <c r="AQ3544" s="1228"/>
      <c r="AR3544" s="1229"/>
      <c r="AS3544" s="1229"/>
      <c r="AT3544" s="1229"/>
      <c r="AU3544" s="1229"/>
      <c r="AV3544" s="1229"/>
      <c r="AW3544" s="1229"/>
      <c r="AX3544" s="1229"/>
      <c r="AY3544" s="1229"/>
      <c r="AZ3544" s="1229"/>
      <c r="BA3544" s="1229"/>
      <c r="BB3544" s="1229"/>
      <c r="BC3544" s="1229"/>
      <c r="BD3544" s="1229"/>
      <c r="BE3544" s="1230"/>
      <c r="BF3544" s="1230"/>
      <c r="BG3544" s="1230"/>
      <c r="BH3544" s="1230"/>
      <c r="BI3544" s="1230"/>
      <c r="BJ3544" s="1230"/>
      <c r="BK3544" s="1230"/>
      <c r="BL3544" s="1230"/>
      <c r="BM3544" s="1230"/>
      <c r="BN3544" s="1230"/>
      <c r="BO3544" s="1230"/>
      <c r="BP3544" s="1230"/>
      <c r="BQ3544" s="1230"/>
      <c r="BR3544" s="1230"/>
      <c r="BS3544" s="1230"/>
      <c r="BT3544" s="1230"/>
      <c r="BU3544" s="1230"/>
      <c r="BV3544" s="1230"/>
      <c r="BW3544" s="1230"/>
      <c r="BX3544" s="1230"/>
      <c r="BY3544" s="1230"/>
    </row>
    <row r="3545" spans="36:77" s="1227" customFormat="1" ht="12.75">
      <c r="AJ3545" s="1228"/>
      <c r="AK3545" s="1228"/>
      <c r="AL3545" s="1228"/>
      <c r="AM3545" s="1228"/>
      <c r="AN3545" s="1228"/>
      <c r="AO3545" s="1228"/>
      <c r="AP3545" s="1228"/>
      <c r="AQ3545" s="1228"/>
      <c r="AR3545" s="1229"/>
      <c r="AS3545" s="1229"/>
      <c r="AT3545" s="1229"/>
      <c r="AU3545" s="1229"/>
      <c r="AV3545" s="1229"/>
      <c r="AW3545" s="1229"/>
      <c r="AX3545" s="1229"/>
      <c r="AY3545" s="1229"/>
      <c r="AZ3545" s="1229"/>
      <c r="BA3545" s="1229"/>
      <c r="BB3545" s="1229"/>
      <c r="BC3545" s="1229"/>
      <c r="BD3545" s="1229"/>
      <c r="BE3545" s="1230"/>
      <c r="BF3545" s="1230"/>
      <c r="BG3545" s="1230"/>
      <c r="BH3545" s="1230"/>
      <c r="BI3545" s="1230"/>
      <c r="BJ3545" s="1230"/>
      <c r="BK3545" s="1230"/>
      <c r="BL3545" s="1230"/>
      <c r="BM3545" s="1230"/>
      <c r="BN3545" s="1230"/>
      <c r="BO3545" s="1230"/>
      <c r="BP3545" s="1230"/>
      <c r="BQ3545" s="1230"/>
      <c r="BR3545" s="1230"/>
      <c r="BS3545" s="1230"/>
      <c r="BT3545" s="1230"/>
      <c r="BU3545" s="1230"/>
      <c r="BV3545" s="1230"/>
      <c r="BW3545" s="1230"/>
      <c r="BX3545" s="1230"/>
      <c r="BY3545" s="1230"/>
    </row>
    <row r="3546" spans="36:77" s="1227" customFormat="1" ht="12.75">
      <c r="AJ3546" s="1228"/>
      <c r="AK3546" s="1228"/>
      <c r="AL3546" s="1228"/>
      <c r="AM3546" s="1228"/>
      <c r="AN3546" s="1228"/>
      <c r="AO3546" s="1228"/>
      <c r="AP3546" s="1228"/>
      <c r="AQ3546" s="1228"/>
      <c r="AR3546" s="1229"/>
      <c r="AS3546" s="1229"/>
      <c r="AT3546" s="1229"/>
      <c r="AU3546" s="1229"/>
      <c r="AV3546" s="1229"/>
      <c r="AW3546" s="1229"/>
      <c r="AX3546" s="1229"/>
      <c r="AY3546" s="1229"/>
      <c r="AZ3546" s="1229"/>
      <c r="BA3546" s="1229"/>
      <c r="BB3546" s="1229"/>
      <c r="BC3546" s="1229"/>
      <c r="BD3546" s="1229"/>
      <c r="BE3546" s="1230"/>
      <c r="BF3546" s="1230"/>
      <c r="BG3546" s="1230"/>
      <c r="BH3546" s="1230"/>
      <c r="BI3546" s="1230"/>
      <c r="BJ3546" s="1230"/>
      <c r="BK3546" s="1230"/>
      <c r="BL3546" s="1230"/>
      <c r="BM3546" s="1230"/>
      <c r="BN3546" s="1230"/>
      <c r="BO3546" s="1230"/>
      <c r="BP3546" s="1230"/>
      <c r="BQ3546" s="1230"/>
      <c r="BR3546" s="1230"/>
      <c r="BS3546" s="1230"/>
      <c r="BT3546" s="1230"/>
      <c r="BU3546" s="1230"/>
      <c r="BV3546" s="1230"/>
      <c r="BW3546" s="1230"/>
      <c r="BX3546" s="1230"/>
      <c r="BY3546" s="1230"/>
    </row>
    <row r="3547" spans="36:77" s="1227" customFormat="1" ht="12.75">
      <c r="AJ3547" s="1228"/>
      <c r="AK3547" s="1228"/>
      <c r="AL3547" s="1228"/>
      <c r="AM3547" s="1228"/>
      <c r="AN3547" s="1228"/>
      <c r="AO3547" s="1228"/>
      <c r="AP3547" s="1228"/>
      <c r="AQ3547" s="1228"/>
      <c r="AR3547" s="1229"/>
      <c r="AS3547" s="1229"/>
      <c r="AT3547" s="1229"/>
      <c r="AU3547" s="1229"/>
      <c r="AV3547" s="1229"/>
      <c r="AW3547" s="1229"/>
      <c r="AX3547" s="1229"/>
      <c r="AY3547" s="1229"/>
      <c r="AZ3547" s="1229"/>
      <c r="BA3547" s="1229"/>
      <c r="BB3547" s="1229"/>
      <c r="BC3547" s="1229"/>
      <c r="BD3547" s="1229"/>
      <c r="BE3547" s="1230"/>
      <c r="BF3547" s="1230"/>
      <c r="BG3547" s="1230"/>
      <c r="BH3547" s="1230"/>
      <c r="BI3547" s="1230"/>
      <c r="BJ3547" s="1230"/>
      <c r="BK3547" s="1230"/>
      <c r="BL3547" s="1230"/>
      <c r="BM3547" s="1230"/>
      <c r="BN3547" s="1230"/>
      <c r="BO3547" s="1230"/>
      <c r="BP3547" s="1230"/>
      <c r="BQ3547" s="1230"/>
      <c r="BR3547" s="1230"/>
      <c r="BS3547" s="1230"/>
      <c r="BT3547" s="1230"/>
      <c r="BU3547" s="1230"/>
      <c r="BV3547" s="1230"/>
      <c r="BW3547" s="1230"/>
      <c r="BX3547" s="1230"/>
      <c r="BY3547" s="1230"/>
    </row>
    <row r="3548" spans="36:77" s="1227" customFormat="1" ht="12.75">
      <c r="AJ3548" s="1228"/>
      <c r="AK3548" s="1228"/>
      <c r="AL3548" s="1228"/>
      <c r="AM3548" s="1228"/>
      <c r="AN3548" s="1228"/>
      <c r="AO3548" s="1228"/>
      <c r="AP3548" s="1228"/>
      <c r="AQ3548" s="1228"/>
      <c r="AR3548" s="1229"/>
      <c r="AS3548" s="1229"/>
      <c r="AT3548" s="1229"/>
      <c r="AU3548" s="1229"/>
      <c r="AV3548" s="1229"/>
      <c r="AW3548" s="1229"/>
      <c r="AX3548" s="1229"/>
      <c r="AY3548" s="1229"/>
      <c r="AZ3548" s="1229"/>
      <c r="BA3548" s="1229"/>
      <c r="BB3548" s="1229"/>
      <c r="BC3548" s="1229"/>
      <c r="BD3548" s="1229"/>
      <c r="BE3548" s="1230"/>
      <c r="BF3548" s="1230"/>
      <c r="BG3548" s="1230"/>
      <c r="BH3548" s="1230"/>
      <c r="BI3548" s="1230"/>
      <c r="BJ3548" s="1230"/>
      <c r="BK3548" s="1230"/>
      <c r="BL3548" s="1230"/>
      <c r="BM3548" s="1230"/>
      <c r="BN3548" s="1230"/>
      <c r="BO3548" s="1230"/>
      <c r="BP3548" s="1230"/>
      <c r="BQ3548" s="1230"/>
      <c r="BR3548" s="1230"/>
      <c r="BS3548" s="1230"/>
      <c r="BT3548" s="1230"/>
      <c r="BU3548" s="1230"/>
      <c r="BV3548" s="1230"/>
      <c r="BW3548" s="1230"/>
      <c r="BX3548" s="1230"/>
      <c r="BY3548" s="1230"/>
    </row>
    <row r="3549" spans="36:77" s="1227" customFormat="1" ht="12.75">
      <c r="AJ3549" s="1228"/>
      <c r="AK3549" s="1228"/>
      <c r="AL3549" s="1228"/>
      <c r="AM3549" s="1228"/>
      <c r="AN3549" s="1228"/>
      <c r="AO3549" s="1228"/>
      <c r="AP3549" s="1228"/>
      <c r="AQ3549" s="1228"/>
      <c r="AR3549" s="1229"/>
      <c r="AS3549" s="1229"/>
      <c r="AT3549" s="1229"/>
      <c r="AU3549" s="1229"/>
      <c r="AV3549" s="1229"/>
      <c r="AW3549" s="1229"/>
      <c r="AX3549" s="1229"/>
      <c r="AY3549" s="1229"/>
      <c r="AZ3549" s="1229"/>
      <c r="BA3549" s="1229"/>
      <c r="BB3549" s="1229"/>
      <c r="BC3549" s="1229"/>
      <c r="BD3549" s="1229"/>
      <c r="BE3549" s="1230"/>
      <c r="BF3549" s="1230"/>
      <c r="BG3549" s="1230"/>
      <c r="BH3549" s="1230"/>
      <c r="BI3549" s="1230"/>
      <c r="BJ3549" s="1230"/>
      <c r="BK3549" s="1230"/>
      <c r="BL3549" s="1230"/>
      <c r="BM3549" s="1230"/>
      <c r="BN3549" s="1230"/>
      <c r="BO3549" s="1230"/>
      <c r="BP3549" s="1230"/>
      <c r="BQ3549" s="1230"/>
      <c r="BR3549" s="1230"/>
      <c r="BS3549" s="1230"/>
      <c r="BT3549" s="1230"/>
      <c r="BU3549" s="1230"/>
      <c r="BV3549" s="1230"/>
      <c r="BW3549" s="1230"/>
      <c r="BX3549" s="1230"/>
      <c r="BY3549" s="1230"/>
    </row>
    <row r="3550" spans="36:77" s="1227" customFormat="1" ht="12.75">
      <c r="AJ3550" s="1228"/>
      <c r="AK3550" s="1228"/>
      <c r="AL3550" s="1228"/>
      <c r="AM3550" s="1228"/>
      <c r="AN3550" s="1228"/>
      <c r="AO3550" s="1228"/>
      <c r="AP3550" s="1228"/>
      <c r="AQ3550" s="1228"/>
      <c r="AR3550" s="1229"/>
      <c r="AS3550" s="1229"/>
      <c r="AT3550" s="1229"/>
      <c r="AU3550" s="1229"/>
      <c r="AV3550" s="1229"/>
      <c r="AW3550" s="1229"/>
      <c r="AX3550" s="1229"/>
      <c r="AY3550" s="1229"/>
      <c r="AZ3550" s="1229"/>
      <c r="BA3550" s="1229"/>
      <c r="BB3550" s="1229"/>
      <c r="BC3550" s="1229"/>
      <c r="BD3550" s="1229"/>
      <c r="BE3550" s="1230"/>
      <c r="BF3550" s="1230"/>
      <c r="BG3550" s="1230"/>
      <c r="BH3550" s="1230"/>
      <c r="BI3550" s="1230"/>
      <c r="BJ3550" s="1230"/>
      <c r="BK3550" s="1230"/>
      <c r="BL3550" s="1230"/>
      <c r="BM3550" s="1230"/>
      <c r="BN3550" s="1230"/>
      <c r="BO3550" s="1230"/>
      <c r="BP3550" s="1230"/>
      <c r="BQ3550" s="1230"/>
      <c r="BR3550" s="1230"/>
      <c r="BS3550" s="1230"/>
      <c r="BT3550" s="1230"/>
      <c r="BU3550" s="1230"/>
      <c r="BV3550" s="1230"/>
      <c r="BW3550" s="1230"/>
      <c r="BX3550" s="1230"/>
      <c r="BY3550" s="1230"/>
    </row>
    <row r="3551" spans="36:77" s="1227" customFormat="1" ht="12.75">
      <c r="AJ3551" s="1228"/>
      <c r="AK3551" s="1228"/>
      <c r="AL3551" s="1228"/>
      <c r="AM3551" s="1228"/>
      <c r="AN3551" s="1228"/>
      <c r="AO3551" s="1228"/>
      <c r="AP3551" s="1228"/>
      <c r="AQ3551" s="1228"/>
      <c r="AR3551" s="1229"/>
      <c r="AS3551" s="1229"/>
      <c r="AT3551" s="1229"/>
      <c r="AU3551" s="1229"/>
      <c r="AV3551" s="1229"/>
      <c r="AW3551" s="1229"/>
      <c r="AX3551" s="1229"/>
      <c r="AY3551" s="1229"/>
      <c r="AZ3551" s="1229"/>
      <c r="BA3551" s="1229"/>
      <c r="BB3551" s="1229"/>
      <c r="BC3551" s="1229"/>
      <c r="BD3551" s="1229"/>
      <c r="BE3551" s="1230"/>
      <c r="BF3551" s="1230"/>
      <c r="BG3551" s="1230"/>
      <c r="BH3551" s="1230"/>
      <c r="BI3551" s="1230"/>
      <c r="BJ3551" s="1230"/>
      <c r="BK3551" s="1230"/>
      <c r="BL3551" s="1230"/>
      <c r="BM3551" s="1230"/>
      <c r="BN3551" s="1230"/>
      <c r="BO3551" s="1230"/>
      <c r="BP3551" s="1230"/>
      <c r="BQ3551" s="1230"/>
      <c r="BR3551" s="1230"/>
      <c r="BS3551" s="1230"/>
      <c r="BT3551" s="1230"/>
      <c r="BU3551" s="1230"/>
      <c r="BV3551" s="1230"/>
      <c r="BW3551" s="1230"/>
      <c r="BX3551" s="1230"/>
      <c r="BY3551" s="1230"/>
    </row>
    <row r="3552" spans="36:77" s="1227" customFormat="1" ht="12.75">
      <c r="AJ3552" s="1228"/>
      <c r="AK3552" s="1228"/>
      <c r="AL3552" s="1228"/>
      <c r="AM3552" s="1228"/>
      <c r="AN3552" s="1228"/>
      <c r="AO3552" s="1228"/>
      <c r="AP3552" s="1228"/>
      <c r="AQ3552" s="1228"/>
      <c r="AR3552" s="1229"/>
      <c r="AS3552" s="1229"/>
      <c r="AT3552" s="1229"/>
      <c r="AU3552" s="1229"/>
      <c r="AV3552" s="1229"/>
      <c r="AW3552" s="1229"/>
      <c r="AX3552" s="1229"/>
      <c r="AY3552" s="1229"/>
      <c r="AZ3552" s="1229"/>
      <c r="BA3552" s="1229"/>
      <c r="BB3552" s="1229"/>
      <c r="BC3552" s="1229"/>
      <c r="BD3552" s="1229"/>
      <c r="BE3552" s="1230"/>
      <c r="BF3552" s="1230"/>
      <c r="BG3552" s="1230"/>
      <c r="BH3552" s="1230"/>
      <c r="BI3552" s="1230"/>
      <c r="BJ3552" s="1230"/>
      <c r="BK3552" s="1230"/>
      <c r="BL3552" s="1230"/>
      <c r="BM3552" s="1230"/>
      <c r="BN3552" s="1230"/>
      <c r="BO3552" s="1230"/>
      <c r="BP3552" s="1230"/>
      <c r="BQ3552" s="1230"/>
      <c r="BR3552" s="1230"/>
      <c r="BS3552" s="1230"/>
      <c r="BT3552" s="1230"/>
      <c r="BU3552" s="1230"/>
      <c r="BV3552" s="1230"/>
      <c r="BW3552" s="1230"/>
      <c r="BX3552" s="1230"/>
      <c r="BY3552" s="1230"/>
    </row>
    <row r="3553" spans="36:77" s="1227" customFormat="1" ht="12.75">
      <c r="AJ3553" s="1228"/>
      <c r="AK3553" s="1228"/>
      <c r="AL3553" s="1228"/>
      <c r="AM3553" s="1228"/>
      <c r="AN3553" s="1228"/>
      <c r="AO3553" s="1228"/>
      <c r="AP3553" s="1228"/>
      <c r="AQ3553" s="1228"/>
      <c r="AR3553" s="1229"/>
      <c r="AS3553" s="1229"/>
      <c r="AT3553" s="1229"/>
      <c r="AU3553" s="1229"/>
      <c r="AV3553" s="1229"/>
      <c r="AW3553" s="1229"/>
      <c r="AX3553" s="1229"/>
      <c r="AY3553" s="1229"/>
      <c r="AZ3553" s="1229"/>
      <c r="BA3553" s="1229"/>
      <c r="BB3553" s="1229"/>
      <c r="BC3553" s="1229"/>
      <c r="BD3553" s="1229"/>
      <c r="BE3553" s="1230"/>
      <c r="BF3553" s="1230"/>
      <c r="BG3553" s="1230"/>
      <c r="BH3553" s="1230"/>
      <c r="BI3553" s="1230"/>
      <c r="BJ3553" s="1230"/>
      <c r="BK3553" s="1230"/>
      <c r="BL3553" s="1230"/>
      <c r="BM3553" s="1230"/>
      <c r="BN3553" s="1230"/>
      <c r="BO3553" s="1230"/>
      <c r="BP3553" s="1230"/>
      <c r="BQ3553" s="1230"/>
      <c r="BR3553" s="1230"/>
      <c r="BS3553" s="1230"/>
      <c r="BT3553" s="1230"/>
      <c r="BU3553" s="1230"/>
      <c r="BV3553" s="1230"/>
      <c r="BW3553" s="1230"/>
      <c r="BX3553" s="1230"/>
      <c r="BY3553" s="1230"/>
    </row>
    <row r="3554" spans="36:77" s="1227" customFormat="1" ht="12.75">
      <c r="AJ3554" s="1228"/>
      <c r="AK3554" s="1228"/>
      <c r="AL3554" s="1228"/>
      <c r="AM3554" s="1228"/>
      <c r="AN3554" s="1228"/>
      <c r="AO3554" s="1228"/>
      <c r="AP3554" s="1228"/>
      <c r="AQ3554" s="1228"/>
      <c r="AR3554" s="1229"/>
      <c r="AS3554" s="1229"/>
      <c r="AT3554" s="1229"/>
      <c r="AU3554" s="1229"/>
      <c r="AV3554" s="1229"/>
      <c r="AW3554" s="1229"/>
      <c r="AX3554" s="1229"/>
      <c r="AY3554" s="1229"/>
      <c r="AZ3554" s="1229"/>
      <c r="BA3554" s="1229"/>
      <c r="BB3554" s="1229"/>
      <c r="BC3554" s="1229"/>
      <c r="BD3554" s="1229"/>
      <c r="BE3554" s="1230"/>
      <c r="BF3554" s="1230"/>
      <c r="BG3554" s="1230"/>
      <c r="BH3554" s="1230"/>
      <c r="BI3554" s="1230"/>
      <c r="BJ3554" s="1230"/>
      <c r="BK3554" s="1230"/>
      <c r="BL3554" s="1230"/>
      <c r="BM3554" s="1230"/>
      <c r="BN3554" s="1230"/>
      <c r="BO3554" s="1230"/>
      <c r="BP3554" s="1230"/>
      <c r="BQ3554" s="1230"/>
      <c r="BR3554" s="1230"/>
      <c r="BS3554" s="1230"/>
      <c r="BT3554" s="1230"/>
      <c r="BU3554" s="1230"/>
      <c r="BV3554" s="1230"/>
      <c r="BW3554" s="1230"/>
      <c r="BX3554" s="1230"/>
      <c r="BY3554" s="1230"/>
    </row>
    <row r="3555" spans="36:77" s="1227" customFormat="1" ht="12.75">
      <c r="AJ3555" s="1228"/>
      <c r="AK3555" s="1228"/>
      <c r="AL3555" s="1228"/>
      <c r="AM3555" s="1228"/>
      <c r="AN3555" s="1228"/>
      <c r="AO3555" s="1228"/>
      <c r="AP3555" s="1228"/>
      <c r="AQ3555" s="1228"/>
      <c r="AR3555" s="1229"/>
      <c r="AS3555" s="1229"/>
      <c r="AT3555" s="1229"/>
      <c r="AU3555" s="1229"/>
      <c r="AV3555" s="1229"/>
      <c r="AW3555" s="1229"/>
      <c r="AX3555" s="1229"/>
      <c r="AY3555" s="1229"/>
      <c r="AZ3555" s="1229"/>
      <c r="BA3555" s="1229"/>
      <c r="BB3555" s="1229"/>
      <c r="BC3555" s="1229"/>
      <c r="BD3555" s="1229"/>
      <c r="BE3555" s="1230"/>
      <c r="BF3555" s="1230"/>
      <c r="BG3555" s="1230"/>
      <c r="BH3555" s="1230"/>
      <c r="BI3555" s="1230"/>
      <c r="BJ3555" s="1230"/>
      <c r="BK3555" s="1230"/>
      <c r="BL3555" s="1230"/>
      <c r="BM3555" s="1230"/>
      <c r="BN3555" s="1230"/>
      <c r="BO3555" s="1230"/>
      <c r="BP3555" s="1230"/>
      <c r="BQ3555" s="1230"/>
      <c r="BR3555" s="1230"/>
      <c r="BS3555" s="1230"/>
      <c r="BT3555" s="1230"/>
      <c r="BU3555" s="1230"/>
      <c r="BV3555" s="1230"/>
      <c r="BW3555" s="1230"/>
      <c r="BX3555" s="1230"/>
      <c r="BY3555" s="1230"/>
    </row>
    <row r="3556" spans="36:77" s="1227" customFormat="1" ht="12.75">
      <c r="AJ3556" s="1228"/>
      <c r="AK3556" s="1228"/>
      <c r="AL3556" s="1228"/>
      <c r="AM3556" s="1228"/>
      <c r="AN3556" s="1228"/>
      <c r="AO3556" s="1228"/>
      <c r="AP3556" s="1228"/>
      <c r="AQ3556" s="1228"/>
      <c r="AR3556" s="1229"/>
      <c r="AS3556" s="1229"/>
      <c r="AT3556" s="1229"/>
      <c r="AU3556" s="1229"/>
      <c r="AV3556" s="1229"/>
      <c r="AW3556" s="1229"/>
      <c r="AX3556" s="1229"/>
      <c r="AY3556" s="1229"/>
      <c r="AZ3556" s="1229"/>
      <c r="BA3556" s="1229"/>
      <c r="BB3556" s="1229"/>
      <c r="BC3556" s="1229"/>
      <c r="BD3556" s="1229"/>
      <c r="BE3556" s="1230"/>
      <c r="BF3556" s="1230"/>
      <c r="BG3556" s="1230"/>
      <c r="BH3556" s="1230"/>
      <c r="BI3556" s="1230"/>
      <c r="BJ3556" s="1230"/>
      <c r="BK3556" s="1230"/>
      <c r="BL3556" s="1230"/>
      <c r="BM3556" s="1230"/>
      <c r="BN3556" s="1230"/>
      <c r="BO3556" s="1230"/>
      <c r="BP3556" s="1230"/>
      <c r="BQ3556" s="1230"/>
      <c r="BR3556" s="1230"/>
      <c r="BS3556" s="1230"/>
      <c r="BT3556" s="1230"/>
      <c r="BU3556" s="1230"/>
      <c r="BV3556" s="1230"/>
      <c r="BW3556" s="1230"/>
      <c r="BX3556" s="1230"/>
      <c r="BY3556" s="1230"/>
    </row>
    <row r="3557" spans="36:77" s="1227" customFormat="1" ht="12.75">
      <c r="AJ3557" s="1228"/>
      <c r="AK3557" s="1228"/>
      <c r="AL3557" s="1228"/>
      <c r="AM3557" s="1228"/>
      <c r="AN3557" s="1228"/>
      <c r="AO3557" s="1228"/>
      <c r="AP3557" s="1228"/>
      <c r="AQ3557" s="1228"/>
      <c r="AR3557" s="1229"/>
      <c r="AS3557" s="1229"/>
      <c r="AT3557" s="1229"/>
      <c r="AU3557" s="1229"/>
      <c r="AV3557" s="1229"/>
      <c r="AW3557" s="1229"/>
      <c r="AX3557" s="1229"/>
      <c r="AY3557" s="1229"/>
      <c r="AZ3557" s="1229"/>
      <c r="BA3557" s="1229"/>
      <c r="BB3557" s="1229"/>
      <c r="BC3557" s="1229"/>
      <c r="BD3557" s="1229"/>
      <c r="BE3557" s="1230"/>
      <c r="BF3557" s="1230"/>
      <c r="BG3557" s="1230"/>
      <c r="BH3557" s="1230"/>
      <c r="BI3557" s="1230"/>
      <c r="BJ3557" s="1230"/>
      <c r="BK3557" s="1230"/>
      <c r="BL3557" s="1230"/>
      <c r="BM3557" s="1230"/>
      <c r="BN3557" s="1230"/>
      <c r="BO3557" s="1230"/>
      <c r="BP3557" s="1230"/>
      <c r="BQ3557" s="1230"/>
      <c r="BR3557" s="1230"/>
      <c r="BS3557" s="1230"/>
      <c r="BT3557" s="1230"/>
      <c r="BU3557" s="1230"/>
      <c r="BV3557" s="1230"/>
      <c r="BW3557" s="1230"/>
      <c r="BX3557" s="1230"/>
      <c r="BY3557" s="1230"/>
    </row>
    <row r="3558" spans="36:77" s="1227" customFormat="1" ht="12.75">
      <c r="AJ3558" s="1228"/>
      <c r="AK3558" s="1228"/>
      <c r="AL3558" s="1228"/>
      <c r="AM3558" s="1228"/>
      <c r="AN3558" s="1228"/>
      <c r="AO3558" s="1228"/>
      <c r="AP3558" s="1228"/>
      <c r="AQ3558" s="1228"/>
      <c r="AR3558" s="1229"/>
      <c r="AS3558" s="1229"/>
      <c r="AT3558" s="1229"/>
      <c r="AU3558" s="1229"/>
      <c r="AV3558" s="1229"/>
      <c r="AW3558" s="1229"/>
      <c r="AX3558" s="1229"/>
      <c r="AY3558" s="1229"/>
      <c r="AZ3558" s="1229"/>
      <c r="BA3558" s="1229"/>
      <c r="BB3558" s="1229"/>
      <c r="BC3558" s="1229"/>
      <c r="BD3558" s="1229"/>
      <c r="BE3558" s="1230"/>
      <c r="BF3558" s="1230"/>
      <c r="BG3558" s="1230"/>
      <c r="BH3558" s="1230"/>
      <c r="BI3558" s="1230"/>
      <c r="BJ3558" s="1230"/>
      <c r="BK3558" s="1230"/>
      <c r="BL3558" s="1230"/>
      <c r="BM3558" s="1230"/>
      <c r="BN3558" s="1230"/>
      <c r="BO3558" s="1230"/>
      <c r="BP3558" s="1230"/>
      <c r="BQ3558" s="1230"/>
      <c r="BR3558" s="1230"/>
      <c r="BS3558" s="1230"/>
      <c r="BT3558" s="1230"/>
      <c r="BU3558" s="1230"/>
      <c r="BV3558" s="1230"/>
      <c r="BW3558" s="1230"/>
      <c r="BX3558" s="1230"/>
      <c r="BY3558" s="1230"/>
    </row>
    <row r="3559" spans="36:77" s="1227" customFormat="1" ht="12.75">
      <c r="AJ3559" s="1228"/>
      <c r="AK3559" s="1228"/>
      <c r="AL3559" s="1228"/>
      <c r="AM3559" s="1228"/>
      <c r="AN3559" s="1228"/>
      <c r="AO3559" s="1228"/>
      <c r="AP3559" s="1228"/>
      <c r="AQ3559" s="1228"/>
      <c r="AR3559" s="1229"/>
      <c r="AS3559" s="1229"/>
      <c r="AT3559" s="1229"/>
      <c r="AU3559" s="1229"/>
      <c r="AV3559" s="1229"/>
      <c r="AW3559" s="1229"/>
      <c r="AX3559" s="1229"/>
      <c r="AY3559" s="1229"/>
      <c r="AZ3559" s="1229"/>
      <c r="BA3559" s="1229"/>
      <c r="BB3559" s="1229"/>
      <c r="BC3559" s="1229"/>
      <c r="BD3559" s="1229"/>
      <c r="BE3559" s="1230"/>
      <c r="BF3559" s="1230"/>
      <c r="BG3559" s="1230"/>
      <c r="BH3559" s="1230"/>
      <c r="BI3559" s="1230"/>
      <c r="BJ3559" s="1230"/>
      <c r="BK3559" s="1230"/>
      <c r="BL3559" s="1230"/>
      <c r="BM3559" s="1230"/>
      <c r="BN3559" s="1230"/>
      <c r="BO3559" s="1230"/>
      <c r="BP3559" s="1230"/>
      <c r="BQ3559" s="1230"/>
      <c r="BR3559" s="1230"/>
      <c r="BS3559" s="1230"/>
      <c r="BT3559" s="1230"/>
      <c r="BU3559" s="1230"/>
      <c r="BV3559" s="1230"/>
      <c r="BW3559" s="1230"/>
      <c r="BX3559" s="1230"/>
      <c r="BY3559" s="1230"/>
    </row>
    <row r="3560" spans="36:77" s="1227" customFormat="1" ht="12.75">
      <c r="AJ3560" s="1228"/>
      <c r="AK3560" s="1228"/>
      <c r="AL3560" s="1228"/>
      <c r="AM3560" s="1228"/>
      <c r="AN3560" s="1228"/>
      <c r="AO3560" s="1228"/>
      <c r="AP3560" s="1228"/>
      <c r="AQ3560" s="1228"/>
      <c r="AR3560" s="1229"/>
      <c r="AS3560" s="1229"/>
      <c r="AT3560" s="1229"/>
      <c r="AU3560" s="1229"/>
      <c r="AV3560" s="1229"/>
      <c r="AW3560" s="1229"/>
      <c r="AX3560" s="1229"/>
      <c r="AY3560" s="1229"/>
      <c r="AZ3560" s="1229"/>
      <c r="BA3560" s="1229"/>
      <c r="BB3560" s="1229"/>
      <c r="BC3560" s="1229"/>
      <c r="BD3560" s="1229"/>
      <c r="BE3560" s="1230"/>
      <c r="BF3560" s="1230"/>
      <c r="BG3560" s="1230"/>
      <c r="BH3560" s="1230"/>
      <c r="BI3560" s="1230"/>
      <c r="BJ3560" s="1230"/>
      <c r="BK3560" s="1230"/>
      <c r="BL3560" s="1230"/>
      <c r="BM3560" s="1230"/>
      <c r="BN3560" s="1230"/>
      <c r="BO3560" s="1230"/>
      <c r="BP3560" s="1230"/>
      <c r="BQ3560" s="1230"/>
      <c r="BR3560" s="1230"/>
      <c r="BS3560" s="1230"/>
      <c r="BT3560" s="1230"/>
      <c r="BU3560" s="1230"/>
      <c r="BV3560" s="1230"/>
      <c r="BW3560" s="1230"/>
      <c r="BX3560" s="1230"/>
      <c r="BY3560" s="1230"/>
    </row>
    <row r="3561" spans="36:77" s="1227" customFormat="1" ht="12.75">
      <c r="AJ3561" s="1228"/>
      <c r="AK3561" s="1228"/>
      <c r="AL3561" s="1228"/>
      <c r="AM3561" s="1228"/>
      <c r="AN3561" s="1228"/>
      <c r="AO3561" s="1228"/>
      <c r="AP3561" s="1228"/>
      <c r="AQ3561" s="1228"/>
      <c r="AR3561" s="1229"/>
      <c r="AS3561" s="1229"/>
      <c r="AT3561" s="1229"/>
      <c r="AU3561" s="1229"/>
      <c r="AV3561" s="1229"/>
      <c r="AW3561" s="1229"/>
      <c r="AX3561" s="1229"/>
      <c r="AY3561" s="1229"/>
      <c r="AZ3561" s="1229"/>
      <c r="BA3561" s="1229"/>
      <c r="BB3561" s="1229"/>
      <c r="BC3561" s="1229"/>
      <c r="BD3561" s="1229"/>
      <c r="BE3561" s="1230"/>
      <c r="BF3561" s="1230"/>
      <c r="BG3561" s="1230"/>
      <c r="BH3561" s="1230"/>
      <c r="BI3561" s="1230"/>
      <c r="BJ3561" s="1230"/>
      <c r="BK3561" s="1230"/>
      <c r="BL3561" s="1230"/>
      <c r="BM3561" s="1230"/>
      <c r="BN3561" s="1230"/>
      <c r="BO3561" s="1230"/>
      <c r="BP3561" s="1230"/>
      <c r="BQ3561" s="1230"/>
      <c r="BR3561" s="1230"/>
      <c r="BS3561" s="1230"/>
      <c r="BT3561" s="1230"/>
      <c r="BU3561" s="1230"/>
      <c r="BV3561" s="1230"/>
      <c r="BW3561" s="1230"/>
      <c r="BX3561" s="1230"/>
      <c r="BY3561" s="1230"/>
    </row>
    <row r="3562" spans="36:77" s="1227" customFormat="1" ht="12.75">
      <c r="AJ3562" s="1228"/>
      <c r="AK3562" s="1228"/>
      <c r="AL3562" s="1228"/>
      <c r="AM3562" s="1228"/>
      <c r="AN3562" s="1228"/>
      <c r="AO3562" s="1228"/>
      <c r="AP3562" s="1228"/>
      <c r="AQ3562" s="1228"/>
      <c r="AR3562" s="1229"/>
      <c r="AS3562" s="1229"/>
      <c r="AT3562" s="1229"/>
      <c r="AU3562" s="1229"/>
      <c r="AV3562" s="1229"/>
      <c r="AW3562" s="1229"/>
      <c r="AX3562" s="1229"/>
      <c r="AY3562" s="1229"/>
      <c r="AZ3562" s="1229"/>
      <c r="BA3562" s="1229"/>
      <c r="BB3562" s="1229"/>
      <c r="BC3562" s="1229"/>
      <c r="BD3562" s="1229"/>
      <c r="BE3562" s="1230"/>
      <c r="BF3562" s="1230"/>
      <c r="BG3562" s="1230"/>
      <c r="BH3562" s="1230"/>
      <c r="BI3562" s="1230"/>
      <c r="BJ3562" s="1230"/>
      <c r="BK3562" s="1230"/>
      <c r="BL3562" s="1230"/>
      <c r="BM3562" s="1230"/>
      <c r="BN3562" s="1230"/>
      <c r="BO3562" s="1230"/>
      <c r="BP3562" s="1230"/>
      <c r="BQ3562" s="1230"/>
      <c r="BR3562" s="1230"/>
      <c r="BS3562" s="1230"/>
      <c r="BT3562" s="1230"/>
      <c r="BU3562" s="1230"/>
      <c r="BV3562" s="1230"/>
      <c r="BW3562" s="1230"/>
      <c r="BX3562" s="1230"/>
      <c r="BY3562" s="1230"/>
    </row>
    <row r="3563" spans="36:77" s="1227" customFormat="1" ht="12.75">
      <c r="AJ3563" s="1228"/>
      <c r="AK3563" s="1228"/>
      <c r="AL3563" s="1228"/>
      <c r="AM3563" s="1228"/>
      <c r="AN3563" s="1228"/>
      <c r="AO3563" s="1228"/>
      <c r="AP3563" s="1228"/>
      <c r="AQ3563" s="1228"/>
      <c r="AR3563" s="1229"/>
      <c r="AS3563" s="1229"/>
      <c r="AT3563" s="1229"/>
      <c r="AU3563" s="1229"/>
      <c r="AV3563" s="1229"/>
      <c r="AW3563" s="1229"/>
      <c r="AX3563" s="1229"/>
      <c r="AY3563" s="1229"/>
      <c r="AZ3563" s="1229"/>
      <c r="BA3563" s="1229"/>
      <c r="BB3563" s="1229"/>
      <c r="BC3563" s="1229"/>
      <c r="BD3563" s="1229"/>
      <c r="BE3563" s="1230"/>
      <c r="BF3563" s="1230"/>
      <c r="BG3563" s="1230"/>
      <c r="BH3563" s="1230"/>
      <c r="BI3563" s="1230"/>
      <c r="BJ3563" s="1230"/>
      <c r="BK3563" s="1230"/>
      <c r="BL3563" s="1230"/>
      <c r="BM3563" s="1230"/>
      <c r="BN3563" s="1230"/>
      <c r="BO3563" s="1230"/>
      <c r="BP3563" s="1230"/>
      <c r="BQ3563" s="1230"/>
      <c r="BR3563" s="1230"/>
      <c r="BS3563" s="1230"/>
      <c r="BT3563" s="1230"/>
      <c r="BU3563" s="1230"/>
      <c r="BV3563" s="1230"/>
      <c r="BW3563" s="1230"/>
      <c r="BX3563" s="1230"/>
      <c r="BY3563" s="1230"/>
    </row>
    <row r="3564" spans="36:77" s="1227" customFormat="1" ht="12.75">
      <c r="AJ3564" s="1228"/>
      <c r="AK3564" s="1228"/>
      <c r="AL3564" s="1228"/>
      <c r="AM3564" s="1228"/>
      <c r="AN3564" s="1228"/>
      <c r="AO3564" s="1228"/>
      <c r="AP3564" s="1228"/>
      <c r="AQ3564" s="1228"/>
      <c r="AR3564" s="1229"/>
      <c r="AS3564" s="1229"/>
      <c r="AT3564" s="1229"/>
      <c r="AU3564" s="1229"/>
      <c r="AV3564" s="1229"/>
      <c r="AW3564" s="1229"/>
      <c r="AX3564" s="1229"/>
      <c r="AY3564" s="1229"/>
      <c r="AZ3564" s="1229"/>
      <c r="BA3564" s="1229"/>
      <c r="BB3564" s="1229"/>
      <c r="BC3564" s="1229"/>
      <c r="BD3564" s="1229"/>
      <c r="BE3564" s="1230"/>
      <c r="BF3564" s="1230"/>
      <c r="BG3564" s="1230"/>
      <c r="BH3564" s="1230"/>
      <c r="BI3564" s="1230"/>
      <c r="BJ3564" s="1230"/>
      <c r="BK3564" s="1230"/>
      <c r="BL3564" s="1230"/>
      <c r="BM3564" s="1230"/>
      <c r="BN3564" s="1230"/>
      <c r="BO3564" s="1230"/>
      <c r="BP3564" s="1230"/>
      <c r="BQ3564" s="1230"/>
      <c r="BR3564" s="1230"/>
      <c r="BS3564" s="1230"/>
      <c r="BT3564" s="1230"/>
      <c r="BU3564" s="1230"/>
      <c r="BV3564" s="1230"/>
      <c r="BW3564" s="1230"/>
      <c r="BX3564" s="1230"/>
      <c r="BY3564" s="1230"/>
    </row>
    <row r="3565" spans="36:77" s="1227" customFormat="1" ht="12.75">
      <c r="AJ3565" s="1228"/>
      <c r="AK3565" s="1228"/>
      <c r="AL3565" s="1228"/>
      <c r="AM3565" s="1228"/>
      <c r="AN3565" s="1228"/>
      <c r="AO3565" s="1228"/>
      <c r="AP3565" s="1228"/>
      <c r="AQ3565" s="1228"/>
      <c r="AR3565" s="1229"/>
      <c r="AS3565" s="1229"/>
      <c r="AT3565" s="1229"/>
      <c r="AU3565" s="1229"/>
      <c r="AV3565" s="1229"/>
      <c r="AW3565" s="1229"/>
      <c r="AX3565" s="1229"/>
      <c r="AY3565" s="1229"/>
      <c r="AZ3565" s="1229"/>
      <c r="BA3565" s="1229"/>
      <c r="BB3565" s="1229"/>
      <c r="BC3565" s="1229"/>
      <c r="BD3565" s="1229"/>
      <c r="BE3565" s="1230"/>
      <c r="BF3565" s="1230"/>
      <c r="BG3565" s="1230"/>
      <c r="BH3565" s="1230"/>
      <c r="BI3565" s="1230"/>
      <c r="BJ3565" s="1230"/>
      <c r="BK3565" s="1230"/>
      <c r="BL3565" s="1230"/>
      <c r="BM3565" s="1230"/>
      <c r="BN3565" s="1230"/>
      <c r="BO3565" s="1230"/>
      <c r="BP3565" s="1230"/>
      <c r="BQ3565" s="1230"/>
      <c r="BR3565" s="1230"/>
      <c r="BS3565" s="1230"/>
      <c r="BT3565" s="1230"/>
      <c r="BU3565" s="1230"/>
      <c r="BV3565" s="1230"/>
      <c r="BW3565" s="1230"/>
      <c r="BX3565" s="1230"/>
      <c r="BY3565" s="1230"/>
    </row>
    <row r="3566" spans="36:77" s="1227" customFormat="1" ht="12.75">
      <c r="AJ3566" s="1228"/>
      <c r="AK3566" s="1228"/>
      <c r="AL3566" s="1228"/>
      <c r="AM3566" s="1228"/>
      <c r="AN3566" s="1228"/>
      <c r="AO3566" s="1228"/>
      <c r="AP3566" s="1228"/>
      <c r="AQ3566" s="1228"/>
      <c r="AR3566" s="1229"/>
      <c r="AS3566" s="1229"/>
      <c r="AT3566" s="1229"/>
      <c r="AU3566" s="1229"/>
      <c r="AV3566" s="1229"/>
      <c r="AW3566" s="1229"/>
      <c r="AX3566" s="1229"/>
      <c r="AY3566" s="1229"/>
      <c r="AZ3566" s="1229"/>
      <c r="BA3566" s="1229"/>
      <c r="BB3566" s="1229"/>
      <c r="BC3566" s="1229"/>
      <c r="BD3566" s="1229"/>
      <c r="BE3566" s="1230"/>
      <c r="BF3566" s="1230"/>
      <c r="BG3566" s="1230"/>
      <c r="BH3566" s="1230"/>
      <c r="BI3566" s="1230"/>
      <c r="BJ3566" s="1230"/>
      <c r="BK3566" s="1230"/>
      <c r="BL3566" s="1230"/>
      <c r="BM3566" s="1230"/>
      <c r="BN3566" s="1230"/>
      <c r="BO3566" s="1230"/>
      <c r="BP3566" s="1230"/>
      <c r="BQ3566" s="1230"/>
      <c r="BR3566" s="1230"/>
      <c r="BS3566" s="1230"/>
      <c r="BT3566" s="1230"/>
      <c r="BU3566" s="1230"/>
      <c r="BV3566" s="1230"/>
      <c r="BW3566" s="1230"/>
      <c r="BX3566" s="1230"/>
      <c r="BY3566" s="1230"/>
    </row>
    <row r="3567" spans="36:77" s="1227" customFormat="1" ht="12.75">
      <c r="AJ3567" s="1228"/>
      <c r="AK3567" s="1228"/>
      <c r="AL3567" s="1228"/>
      <c r="AM3567" s="1228"/>
      <c r="AN3567" s="1228"/>
      <c r="AO3567" s="1228"/>
      <c r="AP3567" s="1228"/>
      <c r="AQ3567" s="1228"/>
      <c r="AR3567" s="1229"/>
      <c r="AS3567" s="1229"/>
      <c r="AT3567" s="1229"/>
      <c r="AU3567" s="1229"/>
      <c r="AV3567" s="1229"/>
      <c r="AW3567" s="1229"/>
      <c r="AX3567" s="1229"/>
      <c r="AY3567" s="1229"/>
      <c r="AZ3567" s="1229"/>
      <c r="BA3567" s="1229"/>
      <c r="BB3567" s="1229"/>
      <c r="BC3567" s="1229"/>
      <c r="BD3567" s="1229"/>
      <c r="BE3567" s="1230"/>
      <c r="BF3567" s="1230"/>
      <c r="BG3567" s="1230"/>
      <c r="BH3567" s="1230"/>
      <c r="BI3567" s="1230"/>
      <c r="BJ3567" s="1230"/>
      <c r="BK3567" s="1230"/>
      <c r="BL3567" s="1230"/>
      <c r="BM3567" s="1230"/>
      <c r="BN3567" s="1230"/>
      <c r="BO3567" s="1230"/>
      <c r="BP3567" s="1230"/>
      <c r="BQ3567" s="1230"/>
      <c r="BR3567" s="1230"/>
      <c r="BS3567" s="1230"/>
      <c r="BT3567" s="1230"/>
      <c r="BU3567" s="1230"/>
      <c r="BV3567" s="1230"/>
      <c r="BW3567" s="1230"/>
      <c r="BX3567" s="1230"/>
      <c r="BY3567" s="1230"/>
    </row>
    <row r="3568" spans="36:77" s="1227" customFormat="1" ht="12.75">
      <c r="AJ3568" s="1228"/>
      <c r="AK3568" s="1228"/>
      <c r="AL3568" s="1228"/>
      <c r="AM3568" s="1228"/>
      <c r="AN3568" s="1228"/>
      <c r="AO3568" s="1228"/>
      <c r="AP3568" s="1228"/>
      <c r="AQ3568" s="1228"/>
      <c r="AR3568" s="1229"/>
      <c r="AS3568" s="1229"/>
      <c r="AT3568" s="1229"/>
      <c r="AU3568" s="1229"/>
      <c r="AV3568" s="1229"/>
      <c r="AW3568" s="1229"/>
      <c r="AX3568" s="1229"/>
      <c r="AY3568" s="1229"/>
      <c r="AZ3568" s="1229"/>
      <c r="BA3568" s="1229"/>
      <c r="BB3568" s="1229"/>
      <c r="BC3568" s="1229"/>
      <c r="BD3568" s="1229"/>
      <c r="BE3568" s="1230"/>
      <c r="BF3568" s="1230"/>
      <c r="BG3568" s="1230"/>
      <c r="BH3568" s="1230"/>
      <c r="BI3568" s="1230"/>
      <c r="BJ3568" s="1230"/>
      <c r="BK3568" s="1230"/>
      <c r="BL3568" s="1230"/>
      <c r="BM3568" s="1230"/>
      <c r="BN3568" s="1230"/>
      <c r="BO3568" s="1230"/>
      <c r="BP3568" s="1230"/>
      <c r="BQ3568" s="1230"/>
      <c r="BR3568" s="1230"/>
      <c r="BS3568" s="1230"/>
      <c r="BT3568" s="1230"/>
      <c r="BU3568" s="1230"/>
      <c r="BV3568" s="1230"/>
      <c r="BW3568" s="1230"/>
      <c r="BX3568" s="1230"/>
      <c r="BY3568" s="1230"/>
    </row>
    <row r="3569" spans="36:77" s="1227" customFormat="1" ht="12.75">
      <c r="AJ3569" s="1228"/>
      <c r="AK3569" s="1228"/>
      <c r="AL3569" s="1228"/>
      <c r="AM3569" s="1228"/>
      <c r="AN3569" s="1228"/>
      <c r="AO3569" s="1228"/>
      <c r="AP3569" s="1228"/>
      <c r="AQ3569" s="1228"/>
      <c r="AR3569" s="1229"/>
      <c r="AS3569" s="1229"/>
      <c r="AT3569" s="1229"/>
      <c r="AU3569" s="1229"/>
      <c r="AV3569" s="1229"/>
      <c r="AW3569" s="1229"/>
      <c r="AX3569" s="1229"/>
      <c r="AY3569" s="1229"/>
      <c r="AZ3569" s="1229"/>
      <c r="BA3569" s="1229"/>
      <c r="BB3569" s="1229"/>
      <c r="BC3569" s="1229"/>
      <c r="BD3569" s="1229"/>
      <c r="BE3569" s="1230"/>
      <c r="BF3569" s="1230"/>
      <c r="BG3569" s="1230"/>
      <c r="BH3569" s="1230"/>
      <c r="BI3569" s="1230"/>
      <c r="BJ3569" s="1230"/>
      <c r="BK3569" s="1230"/>
      <c r="BL3569" s="1230"/>
      <c r="BM3569" s="1230"/>
      <c r="BN3569" s="1230"/>
      <c r="BO3569" s="1230"/>
      <c r="BP3569" s="1230"/>
      <c r="BQ3569" s="1230"/>
      <c r="BR3569" s="1230"/>
      <c r="BS3569" s="1230"/>
      <c r="BT3569" s="1230"/>
      <c r="BU3569" s="1230"/>
      <c r="BV3569" s="1230"/>
      <c r="BW3569" s="1230"/>
      <c r="BX3569" s="1230"/>
      <c r="BY3569" s="1230"/>
    </row>
    <row r="3570" spans="36:77" s="1227" customFormat="1" ht="12.75">
      <c r="AJ3570" s="1228"/>
      <c r="AK3570" s="1228"/>
      <c r="AL3570" s="1228"/>
      <c r="AM3570" s="1228"/>
      <c r="AN3570" s="1228"/>
      <c r="AO3570" s="1228"/>
      <c r="AP3570" s="1228"/>
      <c r="AQ3570" s="1228"/>
      <c r="AR3570" s="1229"/>
      <c r="AS3570" s="1229"/>
      <c r="AT3570" s="1229"/>
      <c r="AU3570" s="1229"/>
      <c r="AV3570" s="1229"/>
      <c r="AW3570" s="1229"/>
      <c r="AX3570" s="1229"/>
      <c r="AY3570" s="1229"/>
      <c r="AZ3570" s="1229"/>
      <c r="BA3570" s="1229"/>
      <c r="BB3570" s="1229"/>
      <c r="BC3570" s="1229"/>
      <c r="BD3570" s="1229"/>
      <c r="BE3570" s="1230"/>
      <c r="BF3570" s="1230"/>
      <c r="BG3570" s="1230"/>
      <c r="BH3570" s="1230"/>
      <c r="BI3570" s="1230"/>
      <c r="BJ3570" s="1230"/>
      <c r="BK3570" s="1230"/>
      <c r="BL3570" s="1230"/>
      <c r="BM3570" s="1230"/>
      <c r="BN3570" s="1230"/>
      <c r="BO3570" s="1230"/>
      <c r="BP3570" s="1230"/>
      <c r="BQ3570" s="1230"/>
      <c r="BR3570" s="1230"/>
      <c r="BS3570" s="1230"/>
      <c r="BT3570" s="1230"/>
      <c r="BU3570" s="1230"/>
      <c r="BV3570" s="1230"/>
      <c r="BW3570" s="1230"/>
      <c r="BX3570" s="1230"/>
      <c r="BY3570" s="1230"/>
    </row>
    <row r="3571" spans="36:77" s="1227" customFormat="1" ht="12.75">
      <c r="AJ3571" s="1228"/>
      <c r="AK3571" s="1228"/>
      <c r="AL3571" s="1228"/>
      <c r="AM3571" s="1228"/>
      <c r="AN3571" s="1228"/>
      <c r="AO3571" s="1228"/>
      <c r="AP3571" s="1228"/>
      <c r="AQ3571" s="1228"/>
      <c r="AR3571" s="1229"/>
      <c r="AS3571" s="1229"/>
      <c r="AT3571" s="1229"/>
      <c r="AU3571" s="1229"/>
      <c r="AV3571" s="1229"/>
      <c r="AW3571" s="1229"/>
      <c r="AX3571" s="1229"/>
      <c r="AY3571" s="1229"/>
      <c r="AZ3571" s="1229"/>
      <c r="BA3571" s="1229"/>
      <c r="BB3571" s="1229"/>
      <c r="BC3571" s="1229"/>
      <c r="BD3571" s="1229"/>
      <c r="BE3571" s="1230"/>
      <c r="BF3571" s="1230"/>
      <c r="BG3571" s="1230"/>
      <c r="BH3571" s="1230"/>
      <c r="BI3571" s="1230"/>
      <c r="BJ3571" s="1230"/>
      <c r="BK3571" s="1230"/>
      <c r="BL3571" s="1230"/>
      <c r="BM3571" s="1230"/>
      <c r="BN3571" s="1230"/>
      <c r="BO3571" s="1230"/>
      <c r="BP3571" s="1230"/>
      <c r="BQ3571" s="1230"/>
      <c r="BR3571" s="1230"/>
      <c r="BS3571" s="1230"/>
      <c r="BT3571" s="1230"/>
      <c r="BU3571" s="1230"/>
      <c r="BV3571" s="1230"/>
      <c r="BW3571" s="1230"/>
      <c r="BX3571" s="1230"/>
      <c r="BY3571" s="1230"/>
    </row>
    <row r="3572" spans="36:77" s="1227" customFormat="1" ht="12.75">
      <c r="AJ3572" s="1228"/>
      <c r="AK3572" s="1228"/>
      <c r="AL3572" s="1228"/>
      <c r="AM3572" s="1228"/>
      <c r="AN3572" s="1228"/>
      <c r="AO3572" s="1228"/>
      <c r="AP3572" s="1228"/>
      <c r="AQ3572" s="1228"/>
      <c r="AR3572" s="1229"/>
      <c r="AS3572" s="1229"/>
      <c r="AT3572" s="1229"/>
      <c r="AU3572" s="1229"/>
      <c r="AV3572" s="1229"/>
      <c r="AW3572" s="1229"/>
      <c r="AX3572" s="1229"/>
      <c r="AY3572" s="1229"/>
      <c r="AZ3572" s="1229"/>
      <c r="BA3572" s="1229"/>
      <c r="BB3572" s="1229"/>
      <c r="BC3572" s="1229"/>
      <c r="BD3572" s="1229"/>
      <c r="BE3572" s="1230"/>
      <c r="BF3572" s="1230"/>
      <c r="BG3572" s="1230"/>
      <c r="BH3572" s="1230"/>
      <c r="BI3572" s="1230"/>
      <c r="BJ3572" s="1230"/>
      <c r="BK3572" s="1230"/>
      <c r="BL3572" s="1230"/>
      <c r="BM3572" s="1230"/>
      <c r="BN3572" s="1230"/>
      <c r="BO3572" s="1230"/>
      <c r="BP3572" s="1230"/>
      <c r="BQ3572" s="1230"/>
      <c r="BR3572" s="1230"/>
      <c r="BS3572" s="1230"/>
      <c r="BT3572" s="1230"/>
      <c r="BU3572" s="1230"/>
      <c r="BV3572" s="1230"/>
      <c r="BW3572" s="1230"/>
      <c r="BX3572" s="1230"/>
      <c r="BY3572" s="1230"/>
    </row>
    <row r="3573" spans="36:77" s="1227" customFormat="1" ht="12.75">
      <c r="AJ3573" s="1228"/>
      <c r="AK3573" s="1228"/>
      <c r="AL3573" s="1228"/>
      <c r="AM3573" s="1228"/>
      <c r="AN3573" s="1228"/>
      <c r="AO3573" s="1228"/>
      <c r="AP3573" s="1228"/>
      <c r="AQ3573" s="1228"/>
      <c r="AR3573" s="1229"/>
      <c r="AS3573" s="1229"/>
      <c r="AT3573" s="1229"/>
      <c r="AU3573" s="1229"/>
      <c r="AV3573" s="1229"/>
      <c r="AW3573" s="1229"/>
      <c r="AX3573" s="1229"/>
      <c r="AY3573" s="1229"/>
      <c r="AZ3573" s="1229"/>
      <c r="BA3573" s="1229"/>
      <c r="BB3573" s="1229"/>
      <c r="BC3573" s="1229"/>
      <c r="BD3573" s="1229"/>
      <c r="BE3573" s="1230"/>
      <c r="BF3573" s="1230"/>
      <c r="BG3573" s="1230"/>
      <c r="BH3573" s="1230"/>
      <c r="BI3573" s="1230"/>
      <c r="BJ3573" s="1230"/>
      <c r="BK3573" s="1230"/>
      <c r="BL3573" s="1230"/>
      <c r="BM3573" s="1230"/>
      <c r="BN3573" s="1230"/>
      <c r="BO3573" s="1230"/>
      <c r="BP3573" s="1230"/>
      <c r="BQ3573" s="1230"/>
      <c r="BR3573" s="1230"/>
      <c r="BS3573" s="1230"/>
      <c r="BT3573" s="1230"/>
      <c r="BU3573" s="1230"/>
      <c r="BV3573" s="1230"/>
      <c r="BW3573" s="1230"/>
      <c r="BX3573" s="1230"/>
      <c r="BY3573" s="1230"/>
    </row>
    <row r="3574" spans="36:77" s="1227" customFormat="1" ht="12.75">
      <c r="AJ3574" s="1228"/>
      <c r="AK3574" s="1228"/>
      <c r="AL3574" s="1228"/>
      <c r="AM3574" s="1228"/>
      <c r="AN3574" s="1228"/>
      <c r="AO3574" s="1228"/>
      <c r="AP3574" s="1228"/>
      <c r="AQ3574" s="1228"/>
      <c r="AR3574" s="1229"/>
      <c r="AS3574" s="1229"/>
      <c r="AT3574" s="1229"/>
      <c r="AU3574" s="1229"/>
      <c r="AV3574" s="1229"/>
      <c r="AW3574" s="1229"/>
      <c r="AX3574" s="1229"/>
      <c r="AY3574" s="1229"/>
      <c r="AZ3574" s="1229"/>
      <c r="BA3574" s="1229"/>
      <c r="BB3574" s="1229"/>
      <c r="BC3574" s="1229"/>
      <c r="BD3574" s="1229"/>
      <c r="BE3574" s="1230"/>
      <c r="BF3574" s="1230"/>
      <c r="BG3574" s="1230"/>
      <c r="BH3574" s="1230"/>
      <c r="BI3574" s="1230"/>
      <c r="BJ3574" s="1230"/>
      <c r="BK3574" s="1230"/>
      <c r="BL3574" s="1230"/>
      <c r="BM3574" s="1230"/>
      <c r="BN3574" s="1230"/>
      <c r="BO3574" s="1230"/>
      <c r="BP3574" s="1230"/>
      <c r="BQ3574" s="1230"/>
      <c r="BR3574" s="1230"/>
      <c r="BS3574" s="1230"/>
      <c r="BT3574" s="1230"/>
      <c r="BU3574" s="1230"/>
      <c r="BV3574" s="1230"/>
      <c r="BW3574" s="1230"/>
      <c r="BX3574" s="1230"/>
      <c r="BY3574" s="1230"/>
    </row>
    <row r="3575" spans="36:77" s="1227" customFormat="1" ht="12.75">
      <c r="AJ3575" s="1228"/>
      <c r="AK3575" s="1228"/>
      <c r="AL3575" s="1228"/>
      <c r="AM3575" s="1228"/>
      <c r="AN3575" s="1228"/>
      <c r="AO3575" s="1228"/>
      <c r="AP3575" s="1228"/>
      <c r="AQ3575" s="1228"/>
      <c r="AR3575" s="1229"/>
      <c r="AS3575" s="1229"/>
      <c r="AT3575" s="1229"/>
      <c r="AU3575" s="1229"/>
      <c r="AV3575" s="1229"/>
      <c r="AW3575" s="1229"/>
      <c r="AX3575" s="1229"/>
      <c r="AY3575" s="1229"/>
      <c r="AZ3575" s="1229"/>
      <c r="BA3575" s="1229"/>
      <c r="BB3575" s="1229"/>
      <c r="BC3575" s="1229"/>
      <c r="BD3575" s="1229"/>
      <c r="BE3575" s="1230"/>
      <c r="BF3575" s="1230"/>
      <c r="BG3575" s="1230"/>
      <c r="BH3575" s="1230"/>
      <c r="BI3575" s="1230"/>
      <c r="BJ3575" s="1230"/>
      <c r="BK3575" s="1230"/>
      <c r="BL3575" s="1230"/>
      <c r="BM3575" s="1230"/>
      <c r="BN3575" s="1230"/>
      <c r="BO3575" s="1230"/>
      <c r="BP3575" s="1230"/>
      <c r="BQ3575" s="1230"/>
      <c r="BR3575" s="1230"/>
      <c r="BS3575" s="1230"/>
      <c r="BT3575" s="1230"/>
      <c r="BU3575" s="1230"/>
      <c r="BV3575" s="1230"/>
      <c r="BW3575" s="1230"/>
      <c r="BX3575" s="1230"/>
      <c r="BY3575" s="1230"/>
    </row>
    <row r="3576" spans="36:77" s="1227" customFormat="1" ht="12.75">
      <c r="AJ3576" s="1228"/>
      <c r="AK3576" s="1228"/>
      <c r="AL3576" s="1228"/>
      <c r="AM3576" s="1228"/>
      <c r="AN3576" s="1228"/>
      <c r="AO3576" s="1228"/>
      <c r="AP3576" s="1228"/>
      <c r="AQ3576" s="1228"/>
      <c r="AR3576" s="1229"/>
      <c r="AS3576" s="1229"/>
      <c r="AT3576" s="1229"/>
      <c r="AU3576" s="1229"/>
      <c r="AV3576" s="1229"/>
      <c r="AW3576" s="1229"/>
      <c r="AX3576" s="1229"/>
      <c r="AY3576" s="1229"/>
      <c r="AZ3576" s="1229"/>
      <c r="BA3576" s="1229"/>
      <c r="BB3576" s="1229"/>
      <c r="BC3576" s="1229"/>
      <c r="BD3576" s="1229"/>
      <c r="BE3576" s="1230"/>
      <c r="BF3576" s="1230"/>
      <c r="BG3576" s="1230"/>
      <c r="BH3576" s="1230"/>
      <c r="BI3576" s="1230"/>
      <c r="BJ3576" s="1230"/>
      <c r="BK3576" s="1230"/>
      <c r="BL3576" s="1230"/>
      <c r="BM3576" s="1230"/>
      <c r="BN3576" s="1230"/>
      <c r="BO3576" s="1230"/>
      <c r="BP3576" s="1230"/>
      <c r="BQ3576" s="1230"/>
      <c r="BR3576" s="1230"/>
      <c r="BS3576" s="1230"/>
      <c r="BT3576" s="1230"/>
      <c r="BU3576" s="1230"/>
      <c r="BV3576" s="1230"/>
      <c r="BW3576" s="1230"/>
      <c r="BX3576" s="1230"/>
      <c r="BY3576" s="1230"/>
    </row>
    <row r="3577" spans="36:77" s="1227" customFormat="1" ht="12.75">
      <c r="AJ3577" s="1228"/>
      <c r="AK3577" s="1228"/>
      <c r="AL3577" s="1228"/>
      <c r="AM3577" s="1228"/>
      <c r="AN3577" s="1228"/>
      <c r="AO3577" s="1228"/>
      <c r="AP3577" s="1228"/>
      <c r="AQ3577" s="1228"/>
      <c r="AR3577" s="1229"/>
      <c r="AS3577" s="1229"/>
      <c r="AT3577" s="1229"/>
      <c r="AU3577" s="1229"/>
      <c r="AV3577" s="1229"/>
      <c r="AW3577" s="1229"/>
      <c r="AX3577" s="1229"/>
      <c r="AY3577" s="1229"/>
      <c r="AZ3577" s="1229"/>
      <c r="BA3577" s="1229"/>
      <c r="BB3577" s="1229"/>
      <c r="BC3577" s="1229"/>
      <c r="BD3577" s="1229"/>
      <c r="BE3577" s="1230"/>
      <c r="BF3577" s="1230"/>
      <c r="BG3577" s="1230"/>
      <c r="BH3577" s="1230"/>
      <c r="BI3577" s="1230"/>
      <c r="BJ3577" s="1230"/>
      <c r="BK3577" s="1230"/>
      <c r="BL3577" s="1230"/>
      <c r="BM3577" s="1230"/>
      <c r="BN3577" s="1230"/>
      <c r="BO3577" s="1230"/>
      <c r="BP3577" s="1230"/>
      <c r="BQ3577" s="1230"/>
      <c r="BR3577" s="1230"/>
      <c r="BS3577" s="1230"/>
      <c r="BT3577" s="1230"/>
      <c r="BU3577" s="1230"/>
      <c r="BV3577" s="1230"/>
      <c r="BW3577" s="1230"/>
      <c r="BX3577" s="1230"/>
      <c r="BY3577" s="1230"/>
    </row>
    <row r="3578" spans="36:77" s="1227" customFormat="1" ht="12.75">
      <c r="AJ3578" s="1228"/>
      <c r="AK3578" s="1228"/>
      <c r="AL3578" s="1228"/>
      <c r="AM3578" s="1228"/>
      <c r="AN3578" s="1228"/>
      <c r="AO3578" s="1228"/>
      <c r="AP3578" s="1228"/>
      <c r="AQ3578" s="1228"/>
      <c r="AR3578" s="1229"/>
      <c r="AS3578" s="1229"/>
      <c r="AT3578" s="1229"/>
      <c r="AU3578" s="1229"/>
      <c r="AV3578" s="1229"/>
      <c r="AW3578" s="1229"/>
      <c r="AX3578" s="1229"/>
      <c r="AY3578" s="1229"/>
      <c r="AZ3578" s="1229"/>
      <c r="BA3578" s="1229"/>
      <c r="BB3578" s="1229"/>
      <c r="BC3578" s="1229"/>
      <c r="BD3578" s="1229"/>
      <c r="BE3578" s="1230"/>
      <c r="BF3578" s="1230"/>
      <c r="BG3578" s="1230"/>
      <c r="BH3578" s="1230"/>
      <c r="BI3578" s="1230"/>
      <c r="BJ3578" s="1230"/>
      <c r="BK3578" s="1230"/>
      <c r="BL3578" s="1230"/>
      <c r="BM3578" s="1230"/>
      <c r="BN3578" s="1230"/>
      <c r="BO3578" s="1230"/>
      <c r="BP3578" s="1230"/>
      <c r="BQ3578" s="1230"/>
      <c r="BR3578" s="1230"/>
      <c r="BS3578" s="1230"/>
      <c r="BT3578" s="1230"/>
      <c r="BU3578" s="1230"/>
      <c r="BV3578" s="1230"/>
      <c r="BW3578" s="1230"/>
      <c r="BX3578" s="1230"/>
      <c r="BY3578" s="1230"/>
    </row>
    <row r="3579" spans="36:77" s="1227" customFormat="1" ht="12.75">
      <c r="AJ3579" s="1228"/>
      <c r="AK3579" s="1228"/>
      <c r="AL3579" s="1228"/>
      <c r="AM3579" s="1228"/>
      <c r="AN3579" s="1228"/>
      <c r="AO3579" s="1228"/>
      <c r="AP3579" s="1228"/>
      <c r="AQ3579" s="1228"/>
      <c r="AR3579" s="1229"/>
      <c r="AS3579" s="1229"/>
      <c r="AT3579" s="1229"/>
      <c r="AU3579" s="1229"/>
      <c r="AV3579" s="1229"/>
      <c r="AW3579" s="1229"/>
      <c r="AX3579" s="1229"/>
      <c r="AY3579" s="1229"/>
      <c r="AZ3579" s="1229"/>
      <c r="BA3579" s="1229"/>
      <c r="BB3579" s="1229"/>
      <c r="BC3579" s="1229"/>
      <c r="BD3579" s="1229"/>
      <c r="BE3579" s="1230"/>
      <c r="BF3579" s="1230"/>
      <c r="BG3579" s="1230"/>
      <c r="BH3579" s="1230"/>
      <c r="BI3579" s="1230"/>
      <c r="BJ3579" s="1230"/>
      <c r="BK3579" s="1230"/>
      <c r="BL3579" s="1230"/>
      <c r="BM3579" s="1230"/>
      <c r="BN3579" s="1230"/>
      <c r="BO3579" s="1230"/>
      <c r="BP3579" s="1230"/>
      <c r="BQ3579" s="1230"/>
      <c r="BR3579" s="1230"/>
      <c r="BS3579" s="1230"/>
      <c r="BT3579" s="1230"/>
      <c r="BU3579" s="1230"/>
      <c r="BV3579" s="1230"/>
      <c r="BW3579" s="1230"/>
      <c r="BX3579" s="1230"/>
      <c r="BY3579" s="1230"/>
    </row>
    <row r="3580" spans="36:77" s="1227" customFormat="1" ht="12.75">
      <c r="AJ3580" s="1228"/>
      <c r="AK3580" s="1228"/>
      <c r="AL3580" s="1228"/>
      <c r="AM3580" s="1228"/>
      <c r="AN3580" s="1228"/>
      <c r="AO3580" s="1228"/>
      <c r="AP3580" s="1228"/>
      <c r="AQ3580" s="1228"/>
      <c r="AR3580" s="1229"/>
      <c r="AS3580" s="1229"/>
      <c r="AT3580" s="1229"/>
      <c r="AU3580" s="1229"/>
      <c r="AV3580" s="1229"/>
      <c r="AW3580" s="1229"/>
      <c r="AX3580" s="1229"/>
      <c r="AY3580" s="1229"/>
      <c r="AZ3580" s="1229"/>
      <c r="BA3580" s="1229"/>
      <c r="BB3580" s="1229"/>
      <c r="BC3580" s="1229"/>
      <c r="BD3580" s="1229"/>
      <c r="BE3580" s="1230"/>
      <c r="BF3580" s="1230"/>
      <c r="BG3580" s="1230"/>
      <c r="BH3580" s="1230"/>
      <c r="BI3580" s="1230"/>
      <c r="BJ3580" s="1230"/>
      <c r="BK3580" s="1230"/>
      <c r="BL3580" s="1230"/>
      <c r="BM3580" s="1230"/>
      <c r="BN3580" s="1230"/>
      <c r="BO3580" s="1230"/>
      <c r="BP3580" s="1230"/>
      <c r="BQ3580" s="1230"/>
      <c r="BR3580" s="1230"/>
      <c r="BS3580" s="1230"/>
      <c r="BT3580" s="1230"/>
      <c r="BU3580" s="1230"/>
      <c r="BV3580" s="1230"/>
      <c r="BW3580" s="1230"/>
      <c r="BX3580" s="1230"/>
      <c r="BY3580" s="1230"/>
    </row>
    <row r="3581" spans="36:77" s="1227" customFormat="1" ht="12.75">
      <c r="AJ3581" s="1228"/>
      <c r="AK3581" s="1228"/>
      <c r="AL3581" s="1228"/>
      <c r="AM3581" s="1228"/>
      <c r="AN3581" s="1228"/>
      <c r="AO3581" s="1228"/>
      <c r="AP3581" s="1228"/>
      <c r="AQ3581" s="1228"/>
      <c r="AR3581" s="1229"/>
      <c r="AS3581" s="1229"/>
      <c r="AT3581" s="1229"/>
      <c r="AU3581" s="1229"/>
      <c r="AV3581" s="1229"/>
      <c r="AW3581" s="1229"/>
      <c r="AX3581" s="1229"/>
      <c r="AY3581" s="1229"/>
      <c r="AZ3581" s="1229"/>
      <c r="BA3581" s="1229"/>
      <c r="BB3581" s="1229"/>
      <c r="BC3581" s="1229"/>
      <c r="BD3581" s="1229"/>
      <c r="BE3581" s="1230"/>
      <c r="BF3581" s="1230"/>
      <c r="BG3581" s="1230"/>
      <c r="BH3581" s="1230"/>
      <c r="BI3581" s="1230"/>
      <c r="BJ3581" s="1230"/>
      <c r="BK3581" s="1230"/>
      <c r="BL3581" s="1230"/>
      <c r="BM3581" s="1230"/>
      <c r="BN3581" s="1230"/>
      <c r="BO3581" s="1230"/>
      <c r="BP3581" s="1230"/>
      <c r="BQ3581" s="1230"/>
      <c r="BR3581" s="1230"/>
      <c r="BS3581" s="1230"/>
      <c r="BT3581" s="1230"/>
      <c r="BU3581" s="1230"/>
      <c r="BV3581" s="1230"/>
      <c r="BW3581" s="1230"/>
      <c r="BX3581" s="1230"/>
      <c r="BY3581" s="1230"/>
    </row>
    <row r="3582" spans="36:77" s="1227" customFormat="1" ht="12.75">
      <c r="AJ3582" s="1228"/>
      <c r="AK3582" s="1228"/>
      <c r="AL3582" s="1228"/>
      <c r="AM3582" s="1228"/>
      <c r="AN3582" s="1228"/>
      <c r="AO3582" s="1228"/>
      <c r="AP3582" s="1228"/>
      <c r="AQ3582" s="1228"/>
      <c r="AR3582" s="1229"/>
      <c r="AS3582" s="1229"/>
      <c r="AT3582" s="1229"/>
      <c r="AU3582" s="1229"/>
      <c r="AV3582" s="1229"/>
      <c r="AW3582" s="1229"/>
      <c r="AX3582" s="1229"/>
      <c r="AY3582" s="1229"/>
      <c r="AZ3582" s="1229"/>
      <c r="BA3582" s="1229"/>
      <c r="BB3582" s="1229"/>
      <c r="BC3582" s="1229"/>
      <c r="BD3582" s="1229"/>
      <c r="BE3582" s="1230"/>
      <c r="BF3582" s="1230"/>
      <c r="BG3582" s="1230"/>
      <c r="BH3582" s="1230"/>
      <c r="BI3582" s="1230"/>
      <c r="BJ3582" s="1230"/>
      <c r="BK3582" s="1230"/>
      <c r="BL3582" s="1230"/>
      <c r="BM3582" s="1230"/>
      <c r="BN3582" s="1230"/>
      <c r="BO3582" s="1230"/>
      <c r="BP3582" s="1230"/>
      <c r="BQ3582" s="1230"/>
      <c r="BR3582" s="1230"/>
      <c r="BS3582" s="1230"/>
      <c r="BT3582" s="1230"/>
      <c r="BU3582" s="1230"/>
      <c r="BV3582" s="1230"/>
      <c r="BW3582" s="1230"/>
      <c r="BX3582" s="1230"/>
      <c r="BY3582" s="1230"/>
    </row>
    <row r="3583" spans="36:77" s="1227" customFormat="1" ht="12.75">
      <c r="AJ3583" s="1228"/>
      <c r="AK3583" s="1228"/>
      <c r="AL3583" s="1228"/>
      <c r="AM3583" s="1228"/>
      <c r="AN3583" s="1228"/>
      <c r="AO3583" s="1228"/>
      <c r="AP3583" s="1228"/>
      <c r="AQ3583" s="1228"/>
      <c r="AR3583" s="1229"/>
      <c r="AS3583" s="1229"/>
      <c r="AT3583" s="1229"/>
      <c r="AU3583" s="1229"/>
      <c r="AV3583" s="1229"/>
      <c r="AW3583" s="1229"/>
      <c r="AX3583" s="1229"/>
      <c r="AY3583" s="1229"/>
      <c r="AZ3583" s="1229"/>
      <c r="BA3583" s="1229"/>
      <c r="BB3583" s="1229"/>
      <c r="BC3583" s="1229"/>
      <c r="BD3583" s="1229"/>
      <c r="BE3583" s="1230"/>
      <c r="BF3583" s="1230"/>
      <c r="BG3583" s="1230"/>
      <c r="BH3583" s="1230"/>
      <c r="BI3583" s="1230"/>
      <c r="BJ3583" s="1230"/>
      <c r="BK3583" s="1230"/>
      <c r="BL3583" s="1230"/>
      <c r="BM3583" s="1230"/>
      <c r="BN3583" s="1230"/>
      <c r="BO3583" s="1230"/>
      <c r="BP3583" s="1230"/>
      <c r="BQ3583" s="1230"/>
      <c r="BR3583" s="1230"/>
      <c r="BS3583" s="1230"/>
      <c r="BT3583" s="1230"/>
      <c r="BU3583" s="1230"/>
      <c r="BV3583" s="1230"/>
      <c r="BW3583" s="1230"/>
      <c r="BX3583" s="1230"/>
      <c r="BY3583" s="1230"/>
    </row>
    <row r="3584" spans="36:77" s="1227" customFormat="1" ht="12.75">
      <c r="AJ3584" s="1228"/>
      <c r="AK3584" s="1228"/>
      <c r="AL3584" s="1228"/>
      <c r="AM3584" s="1228"/>
      <c r="AN3584" s="1228"/>
      <c r="AO3584" s="1228"/>
      <c r="AP3584" s="1228"/>
      <c r="AQ3584" s="1228"/>
      <c r="AR3584" s="1229"/>
      <c r="AS3584" s="1229"/>
      <c r="AT3584" s="1229"/>
      <c r="AU3584" s="1229"/>
      <c r="AV3584" s="1229"/>
      <c r="AW3584" s="1229"/>
      <c r="AX3584" s="1229"/>
      <c r="AY3584" s="1229"/>
      <c r="AZ3584" s="1229"/>
      <c r="BA3584" s="1229"/>
      <c r="BB3584" s="1229"/>
      <c r="BC3584" s="1229"/>
      <c r="BD3584" s="1229"/>
      <c r="BE3584" s="1230"/>
      <c r="BF3584" s="1230"/>
      <c r="BG3584" s="1230"/>
      <c r="BH3584" s="1230"/>
      <c r="BI3584" s="1230"/>
      <c r="BJ3584" s="1230"/>
      <c r="BK3584" s="1230"/>
      <c r="BL3584" s="1230"/>
      <c r="BM3584" s="1230"/>
      <c r="BN3584" s="1230"/>
      <c r="BO3584" s="1230"/>
      <c r="BP3584" s="1230"/>
      <c r="BQ3584" s="1230"/>
      <c r="BR3584" s="1230"/>
      <c r="BS3584" s="1230"/>
      <c r="BT3584" s="1230"/>
      <c r="BU3584" s="1230"/>
      <c r="BV3584" s="1230"/>
      <c r="BW3584" s="1230"/>
      <c r="BX3584" s="1230"/>
      <c r="BY3584" s="1230"/>
    </row>
    <row r="3585" spans="36:77" s="1227" customFormat="1" ht="12.75">
      <c r="AJ3585" s="1228"/>
      <c r="AK3585" s="1228"/>
      <c r="AL3585" s="1228"/>
      <c r="AM3585" s="1228"/>
      <c r="AN3585" s="1228"/>
      <c r="AO3585" s="1228"/>
      <c r="AP3585" s="1228"/>
      <c r="AQ3585" s="1228"/>
      <c r="AR3585" s="1229"/>
      <c r="AS3585" s="1229"/>
      <c r="AT3585" s="1229"/>
      <c r="AU3585" s="1229"/>
      <c r="AV3585" s="1229"/>
      <c r="AW3585" s="1229"/>
      <c r="AX3585" s="1229"/>
      <c r="AY3585" s="1229"/>
      <c r="AZ3585" s="1229"/>
      <c r="BA3585" s="1229"/>
      <c r="BB3585" s="1229"/>
      <c r="BC3585" s="1229"/>
      <c r="BD3585" s="1229"/>
      <c r="BE3585" s="1230"/>
      <c r="BF3585" s="1230"/>
      <c r="BG3585" s="1230"/>
      <c r="BH3585" s="1230"/>
      <c r="BI3585" s="1230"/>
      <c r="BJ3585" s="1230"/>
      <c r="BK3585" s="1230"/>
      <c r="BL3585" s="1230"/>
      <c r="BM3585" s="1230"/>
      <c r="BN3585" s="1230"/>
      <c r="BO3585" s="1230"/>
      <c r="BP3585" s="1230"/>
      <c r="BQ3585" s="1230"/>
      <c r="BR3585" s="1230"/>
      <c r="BS3585" s="1230"/>
      <c r="BT3585" s="1230"/>
      <c r="BU3585" s="1230"/>
      <c r="BV3585" s="1230"/>
      <c r="BW3585" s="1230"/>
      <c r="BX3585" s="1230"/>
      <c r="BY3585" s="1230"/>
    </row>
    <row r="3586" spans="36:77" s="1227" customFormat="1" ht="12.75">
      <c r="AJ3586" s="1228"/>
      <c r="AK3586" s="1228"/>
      <c r="AL3586" s="1228"/>
      <c r="AM3586" s="1228"/>
      <c r="AN3586" s="1228"/>
      <c r="AO3586" s="1228"/>
      <c r="AP3586" s="1228"/>
      <c r="AQ3586" s="1228"/>
      <c r="AR3586" s="1229"/>
      <c r="AS3586" s="1229"/>
      <c r="AT3586" s="1229"/>
      <c r="AU3586" s="1229"/>
      <c r="AV3586" s="1229"/>
      <c r="AW3586" s="1229"/>
      <c r="AX3586" s="1229"/>
      <c r="AY3586" s="1229"/>
      <c r="AZ3586" s="1229"/>
      <c r="BA3586" s="1229"/>
      <c r="BB3586" s="1229"/>
      <c r="BC3586" s="1229"/>
      <c r="BD3586" s="1229"/>
      <c r="BE3586" s="1230"/>
      <c r="BF3586" s="1230"/>
      <c r="BG3586" s="1230"/>
      <c r="BH3586" s="1230"/>
      <c r="BI3586" s="1230"/>
      <c r="BJ3586" s="1230"/>
      <c r="BK3586" s="1230"/>
      <c r="BL3586" s="1230"/>
      <c r="BM3586" s="1230"/>
      <c r="BN3586" s="1230"/>
      <c r="BO3586" s="1230"/>
      <c r="BP3586" s="1230"/>
      <c r="BQ3586" s="1230"/>
      <c r="BR3586" s="1230"/>
      <c r="BS3586" s="1230"/>
      <c r="BT3586" s="1230"/>
      <c r="BU3586" s="1230"/>
      <c r="BV3586" s="1230"/>
      <c r="BW3586" s="1230"/>
      <c r="BX3586" s="1230"/>
      <c r="BY3586" s="1230"/>
    </row>
    <row r="3587" spans="36:77" s="1227" customFormat="1" ht="12.75">
      <c r="AJ3587" s="1228"/>
      <c r="AK3587" s="1228"/>
      <c r="AL3587" s="1228"/>
      <c r="AM3587" s="1228"/>
      <c r="AN3587" s="1228"/>
      <c r="AO3587" s="1228"/>
      <c r="AP3587" s="1228"/>
      <c r="AQ3587" s="1228"/>
      <c r="AR3587" s="1229"/>
      <c r="AS3587" s="1229"/>
      <c r="AT3587" s="1229"/>
      <c r="AU3587" s="1229"/>
      <c r="AV3587" s="1229"/>
      <c r="AW3587" s="1229"/>
      <c r="AX3587" s="1229"/>
      <c r="AY3587" s="1229"/>
      <c r="AZ3587" s="1229"/>
      <c r="BA3587" s="1229"/>
      <c r="BB3587" s="1229"/>
      <c r="BC3587" s="1229"/>
      <c r="BD3587" s="1229"/>
      <c r="BE3587" s="1230"/>
      <c r="BF3587" s="1230"/>
      <c r="BG3587" s="1230"/>
      <c r="BH3587" s="1230"/>
      <c r="BI3587" s="1230"/>
      <c r="BJ3587" s="1230"/>
      <c r="BK3587" s="1230"/>
      <c r="BL3587" s="1230"/>
      <c r="BM3587" s="1230"/>
      <c r="BN3587" s="1230"/>
      <c r="BO3587" s="1230"/>
      <c r="BP3587" s="1230"/>
      <c r="BQ3587" s="1230"/>
      <c r="BR3587" s="1230"/>
      <c r="BS3587" s="1230"/>
      <c r="BT3587" s="1230"/>
      <c r="BU3587" s="1230"/>
      <c r="BV3587" s="1230"/>
      <c r="BW3587" s="1230"/>
      <c r="BX3587" s="1230"/>
      <c r="BY3587" s="1230"/>
    </row>
    <row r="3588" spans="36:77" s="1227" customFormat="1" ht="12.75">
      <c r="AJ3588" s="1228"/>
      <c r="AK3588" s="1228"/>
      <c r="AL3588" s="1228"/>
      <c r="AM3588" s="1228"/>
      <c r="AN3588" s="1228"/>
      <c r="AO3588" s="1228"/>
      <c r="AP3588" s="1228"/>
      <c r="AQ3588" s="1228"/>
      <c r="AR3588" s="1229"/>
      <c r="AS3588" s="1229"/>
      <c r="AT3588" s="1229"/>
      <c r="AU3588" s="1229"/>
      <c r="AV3588" s="1229"/>
      <c r="AW3588" s="1229"/>
      <c r="AX3588" s="1229"/>
      <c r="AY3588" s="1229"/>
      <c r="AZ3588" s="1229"/>
      <c r="BA3588" s="1229"/>
      <c r="BB3588" s="1229"/>
      <c r="BC3588" s="1229"/>
      <c r="BD3588" s="1229"/>
      <c r="BE3588" s="1230"/>
      <c r="BF3588" s="1230"/>
      <c r="BG3588" s="1230"/>
      <c r="BH3588" s="1230"/>
      <c r="BI3588" s="1230"/>
      <c r="BJ3588" s="1230"/>
      <c r="BK3588" s="1230"/>
      <c r="BL3588" s="1230"/>
      <c r="BM3588" s="1230"/>
      <c r="BN3588" s="1230"/>
      <c r="BO3588" s="1230"/>
      <c r="BP3588" s="1230"/>
      <c r="BQ3588" s="1230"/>
      <c r="BR3588" s="1230"/>
      <c r="BS3588" s="1230"/>
      <c r="BT3588" s="1230"/>
      <c r="BU3588" s="1230"/>
      <c r="BV3588" s="1230"/>
      <c r="BW3588" s="1230"/>
      <c r="BX3588" s="1230"/>
      <c r="BY3588" s="1230"/>
    </row>
    <row r="3589" spans="36:77" s="1227" customFormat="1" ht="12.75">
      <c r="AJ3589" s="1228"/>
      <c r="AK3589" s="1228"/>
      <c r="AL3589" s="1228"/>
      <c r="AM3589" s="1228"/>
      <c r="AN3589" s="1228"/>
      <c r="AO3589" s="1228"/>
      <c r="AP3589" s="1228"/>
      <c r="AQ3589" s="1228"/>
      <c r="AR3589" s="1229"/>
      <c r="AS3589" s="1229"/>
      <c r="AT3589" s="1229"/>
      <c r="AU3589" s="1229"/>
      <c r="AV3589" s="1229"/>
      <c r="AW3589" s="1229"/>
      <c r="AX3589" s="1229"/>
      <c r="AY3589" s="1229"/>
      <c r="AZ3589" s="1229"/>
      <c r="BA3589" s="1229"/>
      <c r="BB3589" s="1229"/>
      <c r="BC3589" s="1229"/>
      <c r="BD3589" s="1229"/>
      <c r="BE3589" s="1230"/>
      <c r="BF3589" s="1230"/>
      <c r="BG3589" s="1230"/>
      <c r="BH3589" s="1230"/>
      <c r="BI3589" s="1230"/>
      <c r="BJ3589" s="1230"/>
      <c r="BK3589" s="1230"/>
      <c r="BL3589" s="1230"/>
      <c r="BM3589" s="1230"/>
      <c r="BN3589" s="1230"/>
      <c r="BO3589" s="1230"/>
      <c r="BP3589" s="1230"/>
      <c r="BQ3589" s="1230"/>
      <c r="BR3589" s="1230"/>
      <c r="BS3589" s="1230"/>
      <c r="BT3589" s="1230"/>
      <c r="BU3589" s="1230"/>
      <c r="BV3589" s="1230"/>
      <c r="BW3589" s="1230"/>
      <c r="BX3589" s="1230"/>
      <c r="BY3589" s="1230"/>
    </row>
    <row r="3590" spans="36:77" s="1227" customFormat="1" ht="12.75">
      <c r="AJ3590" s="1228"/>
      <c r="AK3590" s="1228"/>
      <c r="AL3590" s="1228"/>
      <c r="AM3590" s="1228"/>
      <c r="AN3590" s="1228"/>
      <c r="AO3590" s="1228"/>
      <c r="AP3590" s="1228"/>
      <c r="AQ3590" s="1228"/>
      <c r="AR3590" s="1229"/>
      <c r="AS3590" s="1229"/>
      <c r="AT3590" s="1229"/>
      <c r="AU3590" s="1229"/>
      <c r="AV3590" s="1229"/>
      <c r="AW3590" s="1229"/>
      <c r="AX3590" s="1229"/>
      <c r="AY3590" s="1229"/>
      <c r="AZ3590" s="1229"/>
      <c r="BA3590" s="1229"/>
      <c r="BB3590" s="1229"/>
      <c r="BC3590" s="1229"/>
      <c r="BD3590" s="1229"/>
      <c r="BE3590" s="1230"/>
      <c r="BF3590" s="1230"/>
      <c r="BG3590" s="1230"/>
      <c r="BH3590" s="1230"/>
      <c r="BI3590" s="1230"/>
      <c r="BJ3590" s="1230"/>
      <c r="BK3590" s="1230"/>
      <c r="BL3590" s="1230"/>
      <c r="BM3590" s="1230"/>
      <c r="BN3590" s="1230"/>
      <c r="BO3590" s="1230"/>
      <c r="BP3590" s="1230"/>
      <c r="BQ3590" s="1230"/>
      <c r="BR3590" s="1230"/>
      <c r="BS3590" s="1230"/>
      <c r="BT3590" s="1230"/>
      <c r="BU3590" s="1230"/>
      <c r="BV3590" s="1230"/>
      <c r="BW3590" s="1230"/>
      <c r="BX3590" s="1230"/>
      <c r="BY3590" s="1230"/>
    </row>
    <row r="3591" spans="36:77" s="1227" customFormat="1" ht="12.75">
      <c r="AJ3591" s="1228"/>
      <c r="AK3591" s="1228"/>
      <c r="AL3591" s="1228"/>
      <c r="AM3591" s="1228"/>
      <c r="AN3591" s="1228"/>
      <c r="AO3591" s="1228"/>
      <c r="AP3591" s="1228"/>
      <c r="AQ3591" s="1228"/>
      <c r="AR3591" s="1229"/>
      <c r="AS3591" s="1229"/>
      <c r="AT3591" s="1229"/>
      <c r="AU3591" s="1229"/>
      <c r="AV3591" s="1229"/>
      <c r="AW3591" s="1229"/>
      <c r="AX3591" s="1229"/>
      <c r="AY3591" s="1229"/>
      <c r="AZ3591" s="1229"/>
      <c r="BA3591" s="1229"/>
      <c r="BB3591" s="1229"/>
      <c r="BC3591" s="1229"/>
      <c r="BD3591" s="1229"/>
      <c r="BE3591" s="1230"/>
      <c r="BF3591" s="1230"/>
      <c r="BG3591" s="1230"/>
      <c r="BH3591" s="1230"/>
      <c r="BI3591" s="1230"/>
      <c r="BJ3591" s="1230"/>
      <c r="BK3591" s="1230"/>
      <c r="BL3591" s="1230"/>
      <c r="BM3591" s="1230"/>
      <c r="BN3591" s="1230"/>
      <c r="BO3591" s="1230"/>
      <c r="BP3591" s="1230"/>
      <c r="BQ3591" s="1230"/>
      <c r="BR3591" s="1230"/>
      <c r="BS3591" s="1230"/>
      <c r="BT3591" s="1230"/>
      <c r="BU3591" s="1230"/>
      <c r="BV3591" s="1230"/>
      <c r="BW3591" s="1230"/>
      <c r="BX3591" s="1230"/>
      <c r="BY3591" s="1230"/>
    </row>
    <row r="3592" spans="36:77" s="1227" customFormat="1" ht="12.75">
      <c r="AJ3592" s="1228"/>
      <c r="AK3592" s="1228"/>
      <c r="AL3592" s="1228"/>
      <c r="AM3592" s="1228"/>
      <c r="AN3592" s="1228"/>
      <c r="AO3592" s="1228"/>
      <c r="AP3592" s="1228"/>
      <c r="AQ3592" s="1228"/>
      <c r="AR3592" s="1229"/>
      <c r="AS3592" s="1229"/>
      <c r="AT3592" s="1229"/>
      <c r="AU3592" s="1229"/>
      <c r="AV3592" s="1229"/>
      <c r="AW3592" s="1229"/>
      <c r="AX3592" s="1229"/>
      <c r="AY3592" s="1229"/>
      <c r="AZ3592" s="1229"/>
      <c r="BA3592" s="1229"/>
      <c r="BB3592" s="1229"/>
      <c r="BC3592" s="1229"/>
      <c r="BD3592" s="1229"/>
      <c r="BE3592" s="1230"/>
      <c r="BF3592" s="1230"/>
      <c r="BG3592" s="1230"/>
      <c r="BH3592" s="1230"/>
      <c r="BI3592" s="1230"/>
      <c r="BJ3592" s="1230"/>
      <c r="BK3592" s="1230"/>
      <c r="BL3592" s="1230"/>
      <c r="BM3592" s="1230"/>
      <c r="BN3592" s="1230"/>
      <c r="BO3592" s="1230"/>
      <c r="BP3592" s="1230"/>
      <c r="BQ3592" s="1230"/>
      <c r="BR3592" s="1230"/>
      <c r="BS3592" s="1230"/>
      <c r="BT3592" s="1230"/>
      <c r="BU3592" s="1230"/>
      <c r="BV3592" s="1230"/>
      <c r="BW3592" s="1230"/>
      <c r="BX3592" s="1230"/>
      <c r="BY3592" s="1230"/>
    </row>
    <row r="3593" spans="36:77" s="1227" customFormat="1" ht="12.75">
      <c r="AJ3593" s="1228"/>
      <c r="AK3593" s="1228"/>
      <c r="AL3593" s="1228"/>
      <c r="AM3593" s="1228"/>
      <c r="AN3593" s="1228"/>
      <c r="AO3593" s="1228"/>
      <c r="AP3593" s="1228"/>
      <c r="AQ3593" s="1228"/>
      <c r="AR3593" s="1229"/>
      <c r="AS3593" s="1229"/>
      <c r="AT3593" s="1229"/>
      <c r="AU3593" s="1229"/>
      <c r="AV3593" s="1229"/>
      <c r="AW3593" s="1229"/>
      <c r="AX3593" s="1229"/>
      <c r="AY3593" s="1229"/>
      <c r="AZ3593" s="1229"/>
      <c r="BA3593" s="1229"/>
      <c r="BB3593" s="1229"/>
      <c r="BC3593" s="1229"/>
      <c r="BD3593" s="1229"/>
      <c r="BE3593" s="1230"/>
      <c r="BF3593" s="1230"/>
      <c r="BG3593" s="1230"/>
      <c r="BH3593" s="1230"/>
      <c r="BI3593" s="1230"/>
      <c r="BJ3593" s="1230"/>
      <c r="BK3593" s="1230"/>
      <c r="BL3593" s="1230"/>
      <c r="BM3593" s="1230"/>
      <c r="BN3593" s="1230"/>
      <c r="BO3593" s="1230"/>
      <c r="BP3593" s="1230"/>
      <c r="BQ3593" s="1230"/>
      <c r="BR3593" s="1230"/>
      <c r="BS3593" s="1230"/>
      <c r="BT3593" s="1230"/>
      <c r="BU3593" s="1230"/>
      <c r="BV3593" s="1230"/>
      <c r="BW3593" s="1230"/>
      <c r="BX3593" s="1230"/>
      <c r="BY3593" s="1230"/>
    </row>
    <row r="3594" spans="36:77" s="1227" customFormat="1" ht="12.75">
      <c r="AJ3594" s="1228"/>
      <c r="AK3594" s="1228"/>
      <c r="AL3594" s="1228"/>
      <c r="AM3594" s="1228"/>
      <c r="AN3594" s="1228"/>
      <c r="AO3594" s="1228"/>
      <c r="AP3594" s="1228"/>
      <c r="AQ3594" s="1228"/>
      <c r="AR3594" s="1229"/>
      <c r="AS3594" s="1229"/>
      <c r="AT3594" s="1229"/>
      <c r="AU3594" s="1229"/>
      <c r="AV3594" s="1229"/>
      <c r="AW3594" s="1229"/>
      <c r="AX3594" s="1229"/>
      <c r="AY3594" s="1229"/>
      <c r="AZ3594" s="1229"/>
      <c r="BA3594" s="1229"/>
      <c r="BB3594" s="1229"/>
      <c r="BC3594" s="1229"/>
      <c r="BD3594" s="1229"/>
      <c r="BE3594" s="1230"/>
      <c r="BF3594" s="1230"/>
      <c r="BG3594" s="1230"/>
      <c r="BH3594" s="1230"/>
      <c r="BI3594" s="1230"/>
      <c r="BJ3594" s="1230"/>
      <c r="BK3594" s="1230"/>
      <c r="BL3594" s="1230"/>
      <c r="BM3594" s="1230"/>
      <c r="BN3594" s="1230"/>
      <c r="BO3594" s="1230"/>
      <c r="BP3594" s="1230"/>
      <c r="BQ3594" s="1230"/>
      <c r="BR3594" s="1230"/>
      <c r="BS3594" s="1230"/>
      <c r="BT3594" s="1230"/>
      <c r="BU3594" s="1230"/>
      <c r="BV3594" s="1230"/>
      <c r="BW3594" s="1230"/>
      <c r="BX3594" s="1230"/>
      <c r="BY3594" s="1230"/>
    </row>
    <row r="3595" spans="36:77" s="1227" customFormat="1" ht="12.75">
      <c r="AJ3595" s="1228"/>
      <c r="AK3595" s="1228"/>
      <c r="AL3595" s="1228"/>
      <c r="AM3595" s="1228"/>
      <c r="AN3595" s="1228"/>
      <c r="AO3595" s="1228"/>
      <c r="AP3595" s="1228"/>
      <c r="AQ3595" s="1228"/>
      <c r="AR3595" s="1229"/>
      <c r="AS3595" s="1229"/>
      <c r="AT3595" s="1229"/>
      <c r="AU3595" s="1229"/>
      <c r="AV3595" s="1229"/>
      <c r="AW3595" s="1229"/>
      <c r="AX3595" s="1229"/>
      <c r="AY3595" s="1229"/>
      <c r="AZ3595" s="1229"/>
      <c r="BA3595" s="1229"/>
      <c r="BB3595" s="1229"/>
      <c r="BC3595" s="1229"/>
      <c r="BD3595" s="1229"/>
      <c r="BE3595" s="1230"/>
      <c r="BF3595" s="1230"/>
      <c r="BG3595" s="1230"/>
      <c r="BH3595" s="1230"/>
      <c r="BI3595" s="1230"/>
      <c r="BJ3595" s="1230"/>
      <c r="BK3595" s="1230"/>
      <c r="BL3595" s="1230"/>
      <c r="BM3595" s="1230"/>
      <c r="BN3595" s="1230"/>
      <c r="BO3595" s="1230"/>
      <c r="BP3595" s="1230"/>
      <c r="BQ3595" s="1230"/>
      <c r="BR3595" s="1230"/>
      <c r="BS3595" s="1230"/>
      <c r="BT3595" s="1230"/>
      <c r="BU3595" s="1230"/>
      <c r="BV3595" s="1230"/>
      <c r="BW3595" s="1230"/>
      <c r="BX3595" s="1230"/>
      <c r="BY3595" s="1230"/>
    </row>
    <row r="3596" spans="36:77" s="1227" customFormat="1" ht="12.75">
      <c r="AJ3596" s="1228"/>
      <c r="AK3596" s="1228"/>
      <c r="AL3596" s="1228"/>
      <c r="AM3596" s="1228"/>
      <c r="AN3596" s="1228"/>
      <c r="AO3596" s="1228"/>
      <c r="AP3596" s="1228"/>
      <c r="AQ3596" s="1228"/>
      <c r="AR3596" s="1229"/>
      <c r="AS3596" s="1229"/>
      <c r="AT3596" s="1229"/>
      <c r="AU3596" s="1229"/>
      <c r="AV3596" s="1229"/>
      <c r="AW3596" s="1229"/>
      <c r="AX3596" s="1229"/>
      <c r="AY3596" s="1229"/>
      <c r="AZ3596" s="1229"/>
      <c r="BA3596" s="1229"/>
      <c r="BB3596" s="1229"/>
      <c r="BC3596" s="1229"/>
      <c r="BD3596" s="1229"/>
      <c r="BE3596" s="1230"/>
      <c r="BF3596" s="1230"/>
      <c r="BG3596" s="1230"/>
      <c r="BH3596" s="1230"/>
      <c r="BI3596" s="1230"/>
      <c r="BJ3596" s="1230"/>
      <c r="BK3596" s="1230"/>
      <c r="BL3596" s="1230"/>
      <c r="BM3596" s="1230"/>
      <c r="BN3596" s="1230"/>
      <c r="BO3596" s="1230"/>
      <c r="BP3596" s="1230"/>
      <c r="BQ3596" s="1230"/>
      <c r="BR3596" s="1230"/>
      <c r="BS3596" s="1230"/>
      <c r="BT3596" s="1230"/>
      <c r="BU3596" s="1230"/>
      <c r="BV3596" s="1230"/>
      <c r="BW3596" s="1230"/>
      <c r="BX3596" s="1230"/>
      <c r="BY3596" s="1230"/>
    </row>
    <row r="3597" spans="36:77" s="1227" customFormat="1" ht="12.75">
      <c r="AJ3597" s="1228"/>
      <c r="AK3597" s="1228"/>
      <c r="AL3597" s="1228"/>
      <c r="AM3597" s="1228"/>
      <c r="AN3597" s="1228"/>
      <c r="AO3597" s="1228"/>
      <c r="AP3597" s="1228"/>
      <c r="AQ3597" s="1228"/>
      <c r="AR3597" s="1229"/>
      <c r="AS3597" s="1229"/>
      <c r="AT3597" s="1229"/>
      <c r="AU3597" s="1229"/>
      <c r="AV3597" s="1229"/>
      <c r="AW3597" s="1229"/>
      <c r="AX3597" s="1229"/>
      <c r="AY3597" s="1229"/>
      <c r="AZ3597" s="1229"/>
      <c r="BA3597" s="1229"/>
      <c r="BB3597" s="1229"/>
      <c r="BC3597" s="1229"/>
      <c r="BD3597" s="1229"/>
      <c r="BE3597" s="1230"/>
      <c r="BF3597" s="1230"/>
      <c r="BG3597" s="1230"/>
      <c r="BH3597" s="1230"/>
      <c r="BI3597" s="1230"/>
      <c r="BJ3597" s="1230"/>
      <c r="BK3597" s="1230"/>
      <c r="BL3597" s="1230"/>
      <c r="BM3597" s="1230"/>
      <c r="BN3597" s="1230"/>
      <c r="BO3597" s="1230"/>
      <c r="BP3597" s="1230"/>
      <c r="BQ3597" s="1230"/>
      <c r="BR3597" s="1230"/>
      <c r="BS3597" s="1230"/>
      <c r="BT3597" s="1230"/>
      <c r="BU3597" s="1230"/>
      <c r="BV3597" s="1230"/>
      <c r="BW3597" s="1230"/>
      <c r="BX3597" s="1230"/>
      <c r="BY3597" s="1230"/>
    </row>
    <row r="3598" spans="36:77" s="1227" customFormat="1" ht="12.75">
      <c r="AJ3598" s="1228"/>
      <c r="AK3598" s="1228"/>
      <c r="AL3598" s="1228"/>
      <c r="AM3598" s="1228"/>
      <c r="AN3598" s="1228"/>
      <c r="AO3598" s="1228"/>
      <c r="AP3598" s="1228"/>
      <c r="AQ3598" s="1228"/>
      <c r="AR3598" s="1229"/>
      <c r="AS3598" s="1229"/>
      <c r="AT3598" s="1229"/>
      <c r="AU3598" s="1229"/>
      <c r="AV3598" s="1229"/>
      <c r="AW3598" s="1229"/>
      <c r="AX3598" s="1229"/>
      <c r="AY3598" s="1229"/>
      <c r="AZ3598" s="1229"/>
      <c r="BA3598" s="1229"/>
      <c r="BB3598" s="1229"/>
      <c r="BC3598" s="1229"/>
      <c r="BD3598" s="1229"/>
      <c r="BE3598" s="1230"/>
      <c r="BF3598" s="1230"/>
      <c r="BG3598" s="1230"/>
      <c r="BH3598" s="1230"/>
      <c r="BI3598" s="1230"/>
      <c r="BJ3598" s="1230"/>
      <c r="BK3598" s="1230"/>
      <c r="BL3598" s="1230"/>
      <c r="BM3598" s="1230"/>
      <c r="BN3598" s="1230"/>
      <c r="BO3598" s="1230"/>
      <c r="BP3598" s="1230"/>
      <c r="BQ3598" s="1230"/>
      <c r="BR3598" s="1230"/>
      <c r="BS3598" s="1230"/>
      <c r="BT3598" s="1230"/>
      <c r="BU3598" s="1230"/>
      <c r="BV3598" s="1230"/>
      <c r="BW3598" s="1230"/>
      <c r="BX3598" s="1230"/>
      <c r="BY3598" s="1230"/>
    </row>
    <row r="3599" spans="36:77" s="1227" customFormat="1" ht="12.75">
      <c r="AJ3599" s="1228"/>
      <c r="AK3599" s="1228"/>
      <c r="AL3599" s="1228"/>
      <c r="AM3599" s="1228"/>
      <c r="AN3599" s="1228"/>
      <c r="AO3599" s="1228"/>
      <c r="AP3599" s="1228"/>
      <c r="AQ3599" s="1228"/>
      <c r="AR3599" s="1229"/>
      <c r="AS3599" s="1229"/>
      <c r="AT3599" s="1229"/>
      <c r="AU3599" s="1229"/>
      <c r="AV3599" s="1229"/>
      <c r="AW3599" s="1229"/>
      <c r="AX3599" s="1229"/>
      <c r="AY3599" s="1229"/>
      <c r="AZ3599" s="1229"/>
      <c r="BA3599" s="1229"/>
      <c r="BB3599" s="1229"/>
      <c r="BC3599" s="1229"/>
      <c r="BD3599" s="1229"/>
      <c r="BE3599" s="1230"/>
      <c r="BF3599" s="1230"/>
      <c r="BG3599" s="1230"/>
      <c r="BH3599" s="1230"/>
      <c r="BI3599" s="1230"/>
      <c r="BJ3599" s="1230"/>
      <c r="BK3599" s="1230"/>
      <c r="BL3599" s="1230"/>
      <c r="BM3599" s="1230"/>
      <c r="BN3599" s="1230"/>
      <c r="BO3599" s="1230"/>
      <c r="BP3599" s="1230"/>
      <c r="BQ3599" s="1230"/>
      <c r="BR3599" s="1230"/>
      <c r="BS3599" s="1230"/>
      <c r="BT3599" s="1230"/>
      <c r="BU3599" s="1230"/>
      <c r="BV3599" s="1230"/>
      <c r="BW3599" s="1230"/>
      <c r="BX3599" s="1230"/>
      <c r="BY3599" s="1230"/>
    </row>
    <row r="3600" spans="36:77" s="1227" customFormat="1" ht="12.75">
      <c r="AJ3600" s="1228"/>
      <c r="AK3600" s="1228"/>
      <c r="AL3600" s="1228"/>
      <c r="AM3600" s="1228"/>
      <c r="AN3600" s="1228"/>
      <c r="AO3600" s="1228"/>
      <c r="AP3600" s="1228"/>
      <c r="AQ3600" s="1228"/>
      <c r="AR3600" s="1229"/>
      <c r="AS3600" s="1229"/>
      <c r="AT3600" s="1229"/>
      <c r="AU3600" s="1229"/>
      <c r="AV3600" s="1229"/>
      <c r="AW3600" s="1229"/>
      <c r="AX3600" s="1229"/>
      <c r="AY3600" s="1229"/>
      <c r="AZ3600" s="1229"/>
      <c r="BA3600" s="1229"/>
      <c r="BB3600" s="1229"/>
      <c r="BC3600" s="1229"/>
      <c r="BD3600" s="1229"/>
      <c r="BE3600" s="1230"/>
      <c r="BF3600" s="1230"/>
      <c r="BG3600" s="1230"/>
      <c r="BH3600" s="1230"/>
      <c r="BI3600" s="1230"/>
      <c r="BJ3600" s="1230"/>
      <c r="BK3600" s="1230"/>
      <c r="BL3600" s="1230"/>
      <c r="BM3600" s="1230"/>
      <c r="BN3600" s="1230"/>
      <c r="BO3600" s="1230"/>
      <c r="BP3600" s="1230"/>
      <c r="BQ3600" s="1230"/>
      <c r="BR3600" s="1230"/>
      <c r="BS3600" s="1230"/>
      <c r="BT3600" s="1230"/>
      <c r="BU3600" s="1230"/>
      <c r="BV3600" s="1230"/>
      <c r="BW3600" s="1230"/>
      <c r="BX3600" s="1230"/>
      <c r="BY3600" s="1230"/>
    </row>
    <row r="3601" spans="36:77" s="1227" customFormat="1" ht="12.75">
      <c r="AJ3601" s="1228"/>
      <c r="AK3601" s="1228"/>
      <c r="AL3601" s="1228"/>
      <c r="AM3601" s="1228"/>
      <c r="AN3601" s="1228"/>
      <c r="AO3601" s="1228"/>
      <c r="AP3601" s="1228"/>
      <c r="AQ3601" s="1228"/>
      <c r="AR3601" s="1229"/>
      <c r="AS3601" s="1229"/>
      <c r="AT3601" s="1229"/>
      <c r="AU3601" s="1229"/>
      <c r="AV3601" s="1229"/>
      <c r="AW3601" s="1229"/>
      <c r="AX3601" s="1229"/>
      <c r="AY3601" s="1229"/>
      <c r="AZ3601" s="1229"/>
      <c r="BA3601" s="1229"/>
      <c r="BB3601" s="1229"/>
      <c r="BC3601" s="1229"/>
      <c r="BD3601" s="1229"/>
      <c r="BE3601" s="1230"/>
      <c r="BF3601" s="1230"/>
      <c r="BG3601" s="1230"/>
      <c r="BH3601" s="1230"/>
      <c r="BI3601" s="1230"/>
      <c r="BJ3601" s="1230"/>
      <c r="BK3601" s="1230"/>
      <c r="BL3601" s="1230"/>
      <c r="BM3601" s="1230"/>
      <c r="BN3601" s="1230"/>
      <c r="BO3601" s="1230"/>
      <c r="BP3601" s="1230"/>
      <c r="BQ3601" s="1230"/>
      <c r="BR3601" s="1230"/>
      <c r="BS3601" s="1230"/>
      <c r="BT3601" s="1230"/>
      <c r="BU3601" s="1230"/>
      <c r="BV3601" s="1230"/>
      <c r="BW3601" s="1230"/>
      <c r="BX3601" s="1230"/>
      <c r="BY3601" s="1230"/>
    </row>
    <row r="3602" spans="36:77" s="1227" customFormat="1" ht="12.75">
      <c r="AJ3602" s="1228"/>
      <c r="AK3602" s="1228"/>
      <c r="AL3602" s="1228"/>
      <c r="AM3602" s="1228"/>
      <c r="AN3602" s="1228"/>
      <c r="AO3602" s="1228"/>
      <c r="AP3602" s="1228"/>
      <c r="AQ3602" s="1228"/>
      <c r="AR3602" s="1229"/>
      <c r="AS3602" s="1229"/>
      <c r="AT3602" s="1229"/>
      <c r="AU3602" s="1229"/>
      <c r="AV3602" s="1229"/>
      <c r="AW3602" s="1229"/>
      <c r="AX3602" s="1229"/>
      <c r="AY3602" s="1229"/>
      <c r="AZ3602" s="1229"/>
      <c r="BA3602" s="1229"/>
      <c r="BB3602" s="1229"/>
      <c r="BC3602" s="1229"/>
      <c r="BD3602" s="1229"/>
      <c r="BE3602" s="1230"/>
      <c r="BF3602" s="1230"/>
      <c r="BG3602" s="1230"/>
      <c r="BH3602" s="1230"/>
      <c r="BI3602" s="1230"/>
      <c r="BJ3602" s="1230"/>
      <c r="BK3602" s="1230"/>
      <c r="BL3602" s="1230"/>
      <c r="BM3602" s="1230"/>
      <c r="BN3602" s="1230"/>
      <c r="BO3602" s="1230"/>
      <c r="BP3602" s="1230"/>
      <c r="BQ3602" s="1230"/>
      <c r="BR3602" s="1230"/>
      <c r="BS3602" s="1230"/>
      <c r="BT3602" s="1230"/>
      <c r="BU3602" s="1230"/>
      <c r="BV3602" s="1230"/>
      <c r="BW3602" s="1230"/>
      <c r="BX3602" s="1230"/>
      <c r="BY3602" s="1230"/>
    </row>
    <row r="3603" spans="36:77" s="1227" customFormat="1" ht="12.75">
      <c r="AJ3603" s="1228"/>
      <c r="AK3603" s="1228"/>
      <c r="AL3603" s="1228"/>
      <c r="AM3603" s="1228"/>
      <c r="AN3603" s="1228"/>
      <c r="AO3603" s="1228"/>
      <c r="AP3603" s="1228"/>
      <c r="AQ3603" s="1228"/>
      <c r="AR3603" s="1229"/>
      <c r="AS3603" s="1229"/>
      <c r="AT3603" s="1229"/>
      <c r="AU3603" s="1229"/>
      <c r="AV3603" s="1229"/>
      <c r="AW3603" s="1229"/>
      <c r="AX3603" s="1229"/>
      <c r="AY3603" s="1229"/>
      <c r="AZ3603" s="1229"/>
      <c r="BA3603" s="1229"/>
      <c r="BB3603" s="1229"/>
      <c r="BC3603" s="1229"/>
      <c r="BD3603" s="1229"/>
      <c r="BE3603" s="1230"/>
      <c r="BF3603" s="1230"/>
      <c r="BG3603" s="1230"/>
      <c r="BH3603" s="1230"/>
      <c r="BI3603" s="1230"/>
      <c r="BJ3603" s="1230"/>
      <c r="BK3603" s="1230"/>
      <c r="BL3603" s="1230"/>
      <c r="BM3603" s="1230"/>
      <c r="BN3603" s="1230"/>
      <c r="BO3603" s="1230"/>
      <c r="BP3603" s="1230"/>
      <c r="BQ3603" s="1230"/>
      <c r="BR3603" s="1230"/>
      <c r="BS3603" s="1230"/>
      <c r="BT3603" s="1230"/>
      <c r="BU3603" s="1230"/>
      <c r="BV3603" s="1230"/>
      <c r="BW3603" s="1230"/>
      <c r="BX3603" s="1230"/>
      <c r="BY3603" s="1230"/>
    </row>
    <row r="3604" spans="36:77" s="1227" customFormat="1" ht="12.75">
      <c r="AJ3604" s="1228"/>
      <c r="AK3604" s="1228"/>
      <c r="AL3604" s="1228"/>
      <c r="AM3604" s="1228"/>
      <c r="AN3604" s="1228"/>
      <c r="AO3604" s="1228"/>
      <c r="AP3604" s="1228"/>
      <c r="AQ3604" s="1228"/>
      <c r="AR3604" s="1229"/>
      <c r="AS3604" s="1229"/>
      <c r="AT3604" s="1229"/>
      <c r="AU3604" s="1229"/>
      <c r="AV3604" s="1229"/>
      <c r="AW3604" s="1229"/>
      <c r="AX3604" s="1229"/>
      <c r="AY3604" s="1229"/>
      <c r="AZ3604" s="1229"/>
      <c r="BA3604" s="1229"/>
      <c r="BB3604" s="1229"/>
      <c r="BC3604" s="1229"/>
      <c r="BD3604" s="1229"/>
      <c r="BE3604" s="1230"/>
      <c r="BF3604" s="1230"/>
      <c r="BG3604" s="1230"/>
      <c r="BH3604" s="1230"/>
      <c r="BI3604" s="1230"/>
      <c r="BJ3604" s="1230"/>
      <c r="BK3604" s="1230"/>
      <c r="BL3604" s="1230"/>
      <c r="BM3604" s="1230"/>
      <c r="BN3604" s="1230"/>
      <c r="BO3604" s="1230"/>
      <c r="BP3604" s="1230"/>
      <c r="BQ3604" s="1230"/>
      <c r="BR3604" s="1230"/>
      <c r="BS3604" s="1230"/>
      <c r="BT3604" s="1230"/>
      <c r="BU3604" s="1230"/>
      <c r="BV3604" s="1230"/>
      <c r="BW3604" s="1230"/>
      <c r="BX3604" s="1230"/>
      <c r="BY3604" s="1230"/>
    </row>
    <row r="3605" spans="36:77" s="1227" customFormat="1" ht="12.75">
      <c r="AJ3605" s="1228"/>
      <c r="AK3605" s="1228"/>
      <c r="AL3605" s="1228"/>
      <c r="AM3605" s="1228"/>
      <c r="AN3605" s="1228"/>
      <c r="AO3605" s="1228"/>
      <c r="AP3605" s="1228"/>
      <c r="AQ3605" s="1228"/>
      <c r="AR3605" s="1229"/>
      <c r="AS3605" s="1229"/>
      <c r="AT3605" s="1229"/>
      <c r="AU3605" s="1229"/>
      <c r="AV3605" s="1229"/>
      <c r="AW3605" s="1229"/>
      <c r="AX3605" s="1229"/>
      <c r="AY3605" s="1229"/>
      <c r="AZ3605" s="1229"/>
      <c r="BA3605" s="1229"/>
      <c r="BB3605" s="1229"/>
      <c r="BC3605" s="1229"/>
      <c r="BD3605" s="1229"/>
      <c r="BE3605" s="1230"/>
      <c r="BF3605" s="1230"/>
      <c r="BG3605" s="1230"/>
      <c r="BH3605" s="1230"/>
      <c r="BI3605" s="1230"/>
      <c r="BJ3605" s="1230"/>
      <c r="BK3605" s="1230"/>
      <c r="BL3605" s="1230"/>
      <c r="BM3605" s="1230"/>
      <c r="BN3605" s="1230"/>
      <c r="BO3605" s="1230"/>
      <c r="BP3605" s="1230"/>
      <c r="BQ3605" s="1230"/>
      <c r="BR3605" s="1230"/>
      <c r="BS3605" s="1230"/>
      <c r="BT3605" s="1230"/>
      <c r="BU3605" s="1230"/>
      <c r="BV3605" s="1230"/>
      <c r="BW3605" s="1230"/>
      <c r="BX3605" s="1230"/>
      <c r="BY3605" s="1230"/>
    </row>
    <row r="3606" spans="36:77" s="1227" customFormat="1" ht="12.75">
      <c r="AJ3606" s="1228"/>
      <c r="AK3606" s="1228"/>
      <c r="AL3606" s="1228"/>
      <c r="AM3606" s="1228"/>
      <c r="AN3606" s="1228"/>
      <c r="AO3606" s="1228"/>
      <c r="AP3606" s="1228"/>
      <c r="AQ3606" s="1228"/>
      <c r="AR3606" s="1229"/>
      <c r="AS3606" s="1229"/>
      <c r="AT3606" s="1229"/>
      <c r="AU3606" s="1229"/>
      <c r="AV3606" s="1229"/>
      <c r="AW3606" s="1229"/>
      <c r="AX3606" s="1229"/>
      <c r="AY3606" s="1229"/>
      <c r="AZ3606" s="1229"/>
      <c r="BA3606" s="1229"/>
      <c r="BB3606" s="1229"/>
      <c r="BC3606" s="1229"/>
      <c r="BD3606" s="1229"/>
      <c r="BE3606" s="1230"/>
      <c r="BF3606" s="1230"/>
      <c r="BG3606" s="1230"/>
      <c r="BH3606" s="1230"/>
      <c r="BI3606" s="1230"/>
      <c r="BJ3606" s="1230"/>
      <c r="BK3606" s="1230"/>
      <c r="BL3606" s="1230"/>
      <c r="BM3606" s="1230"/>
      <c r="BN3606" s="1230"/>
      <c r="BO3606" s="1230"/>
      <c r="BP3606" s="1230"/>
      <c r="BQ3606" s="1230"/>
      <c r="BR3606" s="1230"/>
      <c r="BS3606" s="1230"/>
      <c r="BT3606" s="1230"/>
      <c r="BU3606" s="1230"/>
      <c r="BV3606" s="1230"/>
      <c r="BW3606" s="1230"/>
      <c r="BX3606" s="1230"/>
      <c r="BY3606" s="1230"/>
    </row>
    <row r="3607" spans="36:77" s="1227" customFormat="1" ht="12.75">
      <c r="AJ3607" s="1228"/>
      <c r="AK3607" s="1228"/>
      <c r="AL3607" s="1228"/>
      <c r="AM3607" s="1228"/>
      <c r="AN3607" s="1228"/>
      <c r="AO3607" s="1228"/>
      <c r="AP3607" s="1228"/>
      <c r="AQ3607" s="1228"/>
      <c r="AR3607" s="1229"/>
      <c r="AS3607" s="1229"/>
      <c r="AT3607" s="1229"/>
      <c r="AU3607" s="1229"/>
      <c r="AV3607" s="1229"/>
      <c r="AW3607" s="1229"/>
      <c r="AX3607" s="1229"/>
      <c r="AY3607" s="1229"/>
      <c r="AZ3607" s="1229"/>
      <c r="BA3607" s="1229"/>
      <c r="BB3607" s="1229"/>
      <c r="BC3607" s="1229"/>
      <c r="BD3607" s="1229"/>
      <c r="BE3607" s="1230"/>
      <c r="BF3607" s="1230"/>
      <c r="BG3607" s="1230"/>
      <c r="BH3607" s="1230"/>
      <c r="BI3607" s="1230"/>
      <c r="BJ3607" s="1230"/>
      <c r="BK3607" s="1230"/>
      <c r="BL3607" s="1230"/>
      <c r="BM3607" s="1230"/>
      <c r="BN3607" s="1230"/>
      <c r="BO3607" s="1230"/>
      <c r="BP3607" s="1230"/>
      <c r="BQ3607" s="1230"/>
      <c r="BR3607" s="1230"/>
      <c r="BS3607" s="1230"/>
      <c r="BT3607" s="1230"/>
      <c r="BU3607" s="1230"/>
      <c r="BV3607" s="1230"/>
      <c r="BW3607" s="1230"/>
      <c r="BX3607" s="1230"/>
      <c r="BY3607" s="1230"/>
    </row>
    <row r="3608" spans="36:77" s="1227" customFormat="1" ht="12.75">
      <c r="AJ3608" s="1228"/>
      <c r="AK3608" s="1228"/>
      <c r="AL3608" s="1228"/>
      <c r="AM3608" s="1228"/>
      <c r="AN3608" s="1228"/>
      <c r="AO3608" s="1228"/>
      <c r="AP3608" s="1228"/>
      <c r="AQ3608" s="1228"/>
      <c r="AR3608" s="1229"/>
      <c r="AS3608" s="1229"/>
      <c r="AT3608" s="1229"/>
      <c r="AU3608" s="1229"/>
      <c r="AV3608" s="1229"/>
      <c r="AW3608" s="1229"/>
      <c r="AX3608" s="1229"/>
      <c r="AY3608" s="1229"/>
      <c r="AZ3608" s="1229"/>
      <c r="BA3608" s="1229"/>
      <c r="BB3608" s="1229"/>
      <c r="BC3608" s="1229"/>
      <c r="BD3608" s="1229"/>
      <c r="BE3608" s="1230"/>
      <c r="BF3608" s="1230"/>
      <c r="BG3608" s="1230"/>
      <c r="BH3608" s="1230"/>
      <c r="BI3608" s="1230"/>
      <c r="BJ3608" s="1230"/>
      <c r="BK3608" s="1230"/>
      <c r="BL3608" s="1230"/>
      <c r="BM3608" s="1230"/>
      <c r="BN3608" s="1230"/>
      <c r="BO3608" s="1230"/>
      <c r="BP3608" s="1230"/>
      <c r="BQ3608" s="1230"/>
      <c r="BR3608" s="1230"/>
      <c r="BS3608" s="1230"/>
      <c r="BT3608" s="1230"/>
      <c r="BU3608" s="1230"/>
      <c r="BV3608" s="1230"/>
      <c r="BW3608" s="1230"/>
      <c r="BX3608" s="1230"/>
      <c r="BY3608" s="1230"/>
    </row>
    <row r="3609" spans="36:77" s="1227" customFormat="1" ht="12.75">
      <c r="AJ3609" s="1228"/>
      <c r="AK3609" s="1228"/>
      <c r="AL3609" s="1228"/>
      <c r="AM3609" s="1228"/>
      <c r="AN3609" s="1228"/>
      <c r="AO3609" s="1228"/>
      <c r="AP3609" s="1228"/>
      <c r="AQ3609" s="1228"/>
      <c r="AR3609" s="1229"/>
      <c r="AS3609" s="1229"/>
      <c r="AT3609" s="1229"/>
      <c r="AU3609" s="1229"/>
      <c r="AV3609" s="1229"/>
      <c r="AW3609" s="1229"/>
      <c r="AX3609" s="1229"/>
      <c r="AY3609" s="1229"/>
      <c r="AZ3609" s="1229"/>
      <c r="BA3609" s="1229"/>
      <c r="BB3609" s="1229"/>
      <c r="BC3609" s="1229"/>
      <c r="BD3609" s="1229"/>
      <c r="BE3609" s="1230"/>
      <c r="BF3609" s="1230"/>
      <c r="BG3609" s="1230"/>
      <c r="BH3609" s="1230"/>
      <c r="BI3609" s="1230"/>
      <c r="BJ3609" s="1230"/>
      <c r="BK3609" s="1230"/>
      <c r="BL3609" s="1230"/>
      <c r="BM3609" s="1230"/>
      <c r="BN3609" s="1230"/>
      <c r="BO3609" s="1230"/>
      <c r="BP3609" s="1230"/>
      <c r="BQ3609" s="1230"/>
      <c r="BR3609" s="1230"/>
      <c r="BS3609" s="1230"/>
      <c r="BT3609" s="1230"/>
      <c r="BU3609" s="1230"/>
      <c r="BV3609" s="1230"/>
      <c r="BW3609" s="1230"/>
      <c r="BX3609" s="1230"/>
      <c r="BY3609" s="1230"/>
    </row>
    <row r="3610" spans="36:77" s="1227" customFormat="1" ht="12.75">
      <c r="AJ3610" s="1228"/>
      <c r="AK3610" s="1228"/>
      <c r="AL3610" s="1228"/>
      <c r="AM3610" s="1228"/>
      <c r="AN3610" s="1228"/>
      <c r="AO3610" s="1228"/>
      <c r="AP3610" s="1228"/>
      <c r="AQ3610" s="1228"/>
      <c r="AR3610" s="1229"/>
      <c r="AS3610" s="1229"/>
      <c r="AT3610" s="1229"/>
      <c r="AU3610" s="1229"/>
      <c r="AV3610" s="1229"/>
      <c r="AW3610" s="1229"/>
      <c r="AX3610" s="1229"/>
      <c r="AY3610" s="1229"/>
      <c r="AZ3610" s="1229"/>
      <c r="BA3610" s="1229"/>
      <c r="BB3610" s="1229"/>
      <c r="BC3610" s="1229"/>
      <c r="BD3610" s="1229"/>
      <c r="BE3610" s="1230"/>
      <c r="BF3610" s="1230"/>
      <c r="BG3610" s="1230"/>
      <c r="BH3610" s="1230"/>
      <c r="BI3610" s="1230"/>
      <c r="BJ3610" s="1230"/>
      <c r="BK3610" s="1230"/>
      <c r="BL3610" s="1230"/>
      <c r="BM3610" s="1230"/>
      <c r="BN3610" s="1230"/>
      <c r="BO3610" s="1230"/>
      <c r="BP3610" s="1230"/>
      <c r="BQ3610" s="1230"/>
      <c r="BR3610" s="1230"/>
      <c r="BS3610" s="1230"/>
      <c r="BT3610" s="1230"/>
      <c r="BU3610" s="1230"/>
      <c r="BV3610" s="1230"/>
      <c r="BW3610" s="1230"/>
      <c r="BX3610" s="1230"/>
      <c r="BY3610" s="1230"/>
    </row>
    <row r="3611" spans="36:77" s="1227" customFormat="1" ht="12.75">
      <c r="AJ3611" s="1228"/>
      <c r="AK3611" s="1228"/>
      <c r="AL3611" s="1228"/>
      <c r="AM3611" s="1228"/>
      <c r="AN3611" s="1228"/>
      <c r="AO3611" s="1228"/>
      <c r="AP3611" s="1228"/>
      <c r="AQ3611" s="1228"/>
      <c r="AR3611" s="1229"/>
      <c r="AS3611" s="1229"/>
      <c r="AT3611" s="1229"/>
      <c r="AU3611" s="1229"/>
      <c r="AV3611" s="1229"/>
      <c r="AW3611" s="1229"/>
      <c r="AX3611" s="1229"/>
      <c r="AY3611" s="1229"/>
      <c r="AZ3611" s="1229"/>
      <c r="BA3611" s="1229"/>
      <c r="BB3611" s="1229"/>
      <c r="BC3611" s="1229"/>
      <c r="BD3611" s="1229"/>
      <c r="BE3611" s="1230"/>
      <c r="BF3611" s="1230"/>
      <c r="BG3611" s="1230"/>
      <c r="BH3611" s="1230"/>
      <c r="BI3611" s="1230"/>
      <c r="BJ3611" s="1230"/>
      <c r="BK3611" s="1230"/>
      <c r="BL3611" s="1230"/>
      <c r="BM3611" s="1230"/>
      <c r="BN3611" s="1230"/>
      <c r="BO3611" s="1230"/>
      <c r="BP3611" s="1230"/>
      <c r="BQ3611" s="1230"/>
      <c r="BR3611" s="1230"/>
      <c r="BS3611" s="1230"/>
      <c r="BT3611" s="1230"/>
      <c r="BU3611" s="1230"/>
      <c r="BV3611" s="1230"/>
      <c r="BW3611" s="1230"/>
      <c r="BX3611" s="1230"/>
      <c r="BY3611" s="1230"/>
    </row>
    <row r="3612" spans="36:77" s="1227" customFormat="1" ht="12.75">
      <c r="AJ3612" s="1228"/>
      <c r="AK3612" s="1228"/>
      <c r="AL3612" s="1228"/>
      <c r="AM3612" s="1228"/>
      <c r="AN3612" s="1228"/>
      <c r="AO3612" s="1228"/>
      <c r="AP3612" s="1228"/>
      <c r="AQ3612" s="1228"/>
      <c r="AR3612" s="1229"/>
      <c r="AS3612" s="1229"/>
      <c r="AT3612" s="1229"/>
      <c r="AU3612" s="1229"/>
      <c r="AV3612" s="1229"/>
      <c r="AW3612" s="1229"/>
      <c r="AX3612" s="1229"/>
      <c r="AY3612" s="1229"/>
      <c r="AZ3612" s="1229"/>
      <c r="BA3612" s="1229"/>
      <c r="BB3612" s="1229"/>
      <c r="BC3612" s="1229"/>
      <c r="BD3612" s="1229"/>
      <c r="BE3612" s="1230"/>
      <c r="BF3612" s="1230"/>
      <c r="BG3612" s="1230"/>
      <c r="BH3612" s="1230"/>
      <c r="BI3612" s="1230"/>
      <c r="BJ3612" s="1230"/>
      <c r="BK3612" s="1230"/>
      <c r="BL3612" s="1230"/>
      <c r="BM3612" s="1230"/>
      <c r="BN3612" s="1230"/>
      <c r="BO3612" s="1230"/>
      <c r="BP3612" s="1230"/>
      <c r="BQ3612" s="1230"/>
      <c r="BR3612" s="1230"/>
      <c r="BS3612" s="1230"/>
      <c r="BT3612" s="1230"/>
      <c r="BU3612" s="1230"/>
      <c r="BV3612" s="1230"/>
      <c r="BW3612" s="1230"/>
      <c r="BX3612" s="1230"/>
      <c r="BY3612" s="1230"/>
    </row>
    <row r="3613" spans="36:77" s="1227" customFormat="1" ht="12.75">
      <c r="AJ3613" s="1228"/>
      <c r="AK3613" s="1228"/>
      <c r="AL3613" s="1228"/>
      <c r="AM3613" s="1228"/>
      <c r="AN3613" s="1228"/>
      <c r="AO3613" s="1228"/>
      <c r="AP3613" s="1228"/>
      <c r="AQ3613" s="1228"/>
      <c r="AR3613" s="1229"/>
      <c r="AS3613" s="1229"/>
      <c r="AT3613" s="1229"/>
      <c r="AU3613" s="1229"/>
      <c r="AV3613" s="1229"/>
      <c r="AW3613" s="1229"/>
      <c r="AX3613" s="1229"/>
      <c r="AY3613" s="1229"/>
      <c r="AZ3613" s="1229"/>
      <c r="BA3613" s="1229"/>
      <c r="BB3613" s="1229"/>
      <c r="BC3613" s="1229"/>
      <c r="BD3613" s="1229"/>
      <c r="BE3613" s="1230"/>
      <c r="BF3613" s="1230"/>
      <c r="BG3613" s="1230"/>
      <c r="BH3613" s="1230"/>
      <c r="BI3613" s="1230"/>
      <c r="BJ3613" s="1230"/>
      <c r="BK3613" s="1230"/>
      <c r="BL3613" s="1230"/>
      <c r="BM3613" s="1230"/>
      <c r="BN3613" s="1230"/>
      <c r="BO3613" s="1230"/>
      <c r="BP3613" s="1230"/>
      <c r="BQ3613" s="1230"/>
      <c r="BR3613" s="1230"/>
      <c r="BS3613" s="1230"/>
      <c r="BT3613" s="1230"/>
      <c r="BU3613" s="1230"/>
      <c r="BV3613" s="1230"/>
      <c r="BW3613" s="1230"/>
      <c r="BX3613" s="1230"/>
      <c r="BY3613" s="1230"/>
    </row>
    <row r="3614" spans="36:77" s="1227" customFormat="1" ht="12.75">
      <c r="AJ3614" s="1228"/>
      <c r="AK3614" s="1228"/>
      <c r="AL3614" s="1228"/>
      <c r="AM3614" s="1228"/>
      <c r="AN3614" s="1228"/>
      <c r="AO3614" s="1228"/>
      <c r="AP3614" s="1228"/>
      <c r="AQ3614" s="1228"/>
      <c r="AR3614" s="1229"/>
      <c r="AS3614" s="1229"/>
      <c r="AT3614" s="1229"/>
      <c r="AU3614" s="1229"/>
      <c r="AV3614" s="1229"/>
      <c r="AW3614" s="1229"/>
      <c r="AX3614" s="1229"/>
      <c r="AY3614" s="1229"/>
      <c r="AZ3614" s="1229"/>
      <c r="BA3614" s="1229"/>
      <c r="BB3614" s="1229"/>
      <c r="BC3614" s="1229"/>
      <c r="BD3614" s="1229"/>
      <c r="BE3614" s="1230"/>
      <c r="BF3614" s="1230"/>
      <c r="BG3614" s="1230"/>
      <c r="BH3614" s="1230"/>
      <c r="BI3614" s="1230"/>
      <c r="BJ3614" s="1230"/>
      <c r="BK3614" s="1230"/>
      <c r="BL3614" s="1230"/>
      <c r="BM3614" s="1230"/>
      <c r="BN3614" s="1230"/>
      <c r="BO3614" s="1230"/>
      <c r="BP3614" s="1230"/>
      <c r="BQ3614" s="1230"/>
      <c r="BR3614" s="1230"/>
      <c r="BS3614" s="1230"/>
      <c r="BT3614" s="1230"/>
      <c r="BU3614" s="1230"/>
      <c r="BV3614" s="1230"/>
      <c r="BW3614" s="1230"/>
      <c r="BX3614" s="1230"/>
      <c r="BY3614" s="1230"/>
    </row>
    <row r="3615" spans="36:77" s="1227" customFormat="1" ht="12.75">
      <c r="AJ3615" s="1228"/>
      <c r="AK3615" s="1228"/>
      <c r="AL3615" s="1228"/>
      <c r="AM3615" s="1228"/>
      <c r="AN3615" s="1228"/>
      <c r="AO3615" s="1228"/>
      <c r="AP3615" s="1228"/>
      <c r="AQ3615" s="1228"/>
      <c r="AR3615" s="1229"/>
      <c r="AS3615" s="1229"/>
      <c r="AT3615" s="1229"/>
      <c r="AU3615" s="1229"/>
      <c r="AV3615" s="1229"/>
      <c r="AW3615" s="1229"/>
      <c r="AX3615" s="1229"/>
      <c r="AY3615" s="1229"/>
      <c r="AZ3615" s="1229"/>
      <c r="BA3615" s="1229"/>
      <c r="BB3615" s="1229"/>
      <c r="BC3615" s="1229"/>
      <c r="BD3615" s="1229"/>
      <c r="BE3615" s="1230"/>
      <c r="BF3615" s="1230"/>
      <c r="BG3615" s="1230"/>
      <c r="BH3615" s="1230"/>
      <c r="BI3615" s="1230"/>
      <c r="BJ3615" s="1230"/>
      <c r="BK3615" s="1230"/>
      <c r="BL3615" s="1230"/>
      <c r="BM3615" s="1230"/>
      <c r="BN3615" s="1230"/>
      <c r="BO3615" s="1230"/>
      <c r="BP3615" s="1230"/>
      <c r="BQ3615" s="1230"/>
      <c r="BR3615" s="1230"/>
      <c r="BS3615" s="1230"/>
      <c r="BT3615" s="1230"/>
      <c r="BU3615" s="1230"/>
      <c r="BV3615" s="1230"/>
      <c r="BW3615" s="1230"/>
      <c r="BX3615" s="1230"/>
      <c r="BY3615" s="1230"/>
    </row>
    <row r="3616" spans="36:77" s="1227" customFormat="1" ht="12.75">
      <c r="AJ3616" s="1228"/>
      <c r="AK3616" s="1228"/>
      <c r="AL3616" s="1228"/>
      <c r="AM3616" s="1228"/>
      <c r="AN3616" s="1228"/>
      <c r="AO3616" s="1228"/>
      <c r="AP3616" s="1228"/>
      <c r="AQ3616" s="1228"/>
      <c r="AR3616" s="1229"/>
      <c r="AS3616" s="1229"/>
      <c r="AT3616" s="1229"/>
      <c r="AU3616" s="1229"/>
      <c r="AV3616" s="1229"/>
      <c r="AW3616" s="1229"/>
      <c r="AX3616" s="1229"/>
      <c r="AY3616" s="1229"/>
      <c r="AZ3616" s="1229"/>
      <c r="BA3616" s="1229"/>
      <c r="BB3616" s="1229"/>
      <c r="BC3616" s="1229"/>
      <c r="BD3616" s="1229"/>
      <c r="BE3616" s="1230"/>
      <c r="BF3616" s="1230"/>
      <c r="BG3616" s="1230"/>
      <c r="BH3616" s="1230"/>
      <c r="BI3616" s="1230"/>
      <c r="BJ3616" s="1230"/>
      <c r="BK3616" s="1230"/>
      <c r="BL3616" s="1230"/>
      <c r="BM3616" s="1230"/>
      <c r="BN3616" s="1230"/>
      <c r="BO3616" s="1230"/>
      <c r="BP3616" s="1230"/>
      <c r="BQ3616" s="1230"/>
      <c r="BR3616" s="1230"/>
      <c r="BS3616" s="1230"/>
      <c r="BT3616" s="1230"/>
      <c r="BU3616" s="1230"/>
      <c r="BV3616" s="1230"/>
      <c r="BW3616" s="1230"/>
      <c r="BX3616" s="1230"/>
      <c r="BY3616" s="1230"/>
    </row>
    <row r="3617" spans="36:77" s="1227" customFormat="1" ht="12.75">
      <c r="AJ3617" s="1228"/>
      <c r="AK3617" s="1228"/>
      <c r="AL3617" s="1228"/>
      <c r="AM3617" s="1228"/>
      <c r="AN3617" s="1228"/>
      <c r="AO3617" s="1228"/>
      <c r="AP3617" s="1228"/>
      <c r="AQ3617" s="1228"/>
      <c r="AR3617" s="1229"/>
      <c r="AS3617" s="1229"/>
      <c r="AT3617" s="1229"/>
      <c r="AU3617" s="1229"/>
      <c r="AV3617" s="1229"/>
      <c r="AW3617" s="1229"/>
      <c r="AX3617" s="1229"/>
      <c r="AY3617" s="1229"/>
      <c r="AZ3617" s="1229"/>
      <c r="BA3617" s="1229"/>
      <c r="BB3617" s="1229"/>
      <c r="BC3617" s="1229"/>
      <c r="BD3617" s="1229"/>
      <c r="BE3617" s="1230"/>
      <c r="BF3617" s="1230"/>
      <c r="BG3617" s="1230"/>
      <c r="BH3617" s="1230"/>
      <c r="BI3617" s="1230"/>
      <c r="BJ3617" s="1230"/>
      <c r="BK3617" s="1230"/>
      <c r="BL3617" s="1230"/>
      <c r="BM3617" s="1230"/>
      <c r="BN3617" s="1230"/>
      <c r="BO3617" s="1230"/>
      <c r="BP3617" s="1230"/>
      <c r="BQ3617" s="1230"/>
      <c r="BR3617" s="1230"/>
      <c r="BS3617" s="1230"/>
      <c r="BT3617" s="1230"/>
      <c r="BU3617" s="1230"/>
      <c r="BV3617" s="1230"/>
      <c r="BW3617" s="1230"/>
      <c r="BX3617" s="1230"/>
      <c r="BY3617" s="1230"/>
    </row>
    <row r="3618" spans="36:77" s="1227" customFormat="1" ht="12.75">
      <c r="AJ3618" s="1228"/>
      <c r="AK3618" s="1228"/>
      <c r="AL3618" s="1228"/>
      <c r="AM3618" s="1228"/>
      <c r="AN3618" s="1228"/>
      <c r="AO3618" s="1228"/>
      <c r="AP3618" s="1228"/>
      <c r="AQ3618" s="1228"/>
      <c r="AR3618" s="1229"/>
      <c r="AS3618" s="1229"/>
      <c r="AT3618" s="1229"/>
      <c r="AU3618" s="1229"/>
      <c r="AV3618" s="1229"/>
      <c r="AW3618" s="1229"/>
      <c r="AX3618" s="1229"/>
      <c r="AY3618" s="1229"/>
      <c r="AZ3618" s="1229"/>
      <c r="BA3618" s="1229"/>
      <c r="BB3618" s="1229"/>
      <c r="BC3618" s="1229"/>
      <c r="BD3618" s="1229"/>
      <c r="BE3618" s="1230"/>
      <c r="BF3618" s="1230"/>
      <c r="BG3618" s="1230"/>
      <c r="BH3618" s="1230"/>
      <c r="BI3618" s="1230"/>
      <c r="BJ3618" s="1230"/>
      <c r="BK3618" s="1230"/>
      <c r="BL3618" s="1230"/>
      <c r="BM3618" s="1230"/>
      <c r="BN3618" s="1230"/>
      <c r="BO3618" s="1230"/>
      <c r="BP3618" s="1230"/>
      <c r="BQ3618" s="1230"/>
      <c r="BR3618" s="1230"/>
      <c r="BS3618" s="1230"/>
      <c r="BT3618" s="1230"/>
      <c r="BU3618" s="1230"/>
      <c r="BV3618" s="1230"/>
      <c r="BW3618" s="1230"/>
      <c r="BX3618" s="1230"/>
      <c r="BY3618" s="1230"/>
    </row>
    <row r="3619" spans="36:77" s="1227" customFormat="1" ht="12.75">
      <c r="AJ3619" s="1228"/>
      <c r="AK3619" s="1228"/>
      <c r="AL3619" s="1228"/>
      <c r="AM3619" s="1228"/>
      <c r="AN3619" s="1228"/>
      <c r="AO3619" s="1228"/>
      <c r="AP3619" s="1228"/>
      <c r="AQ3619" s="1228"/>
      <c r="AR3619" s="1229"/>
      <c r="AS3619" s="1229"/>
      <c r="AT3619" s="1229"/>
      <c r="AU3619" s="1229"/>
      <c r="AV3619" s="1229"/>
      <c r="AW3619" s="1229"/>
      <c r="AX3619" s="1229"/>
      <c r="AY3619" s="1229"/>
      <c r="AZ3619" s="1229"/>
      <c r="BA3619" s="1229"/>
      <c r="BB3619" s="1229"/>
      <c r="BC3619" s="1229"/>
      <c r="BD3619" s="1229"/>
      <c r="BE3619" s="1230"/>
      <c r="BF3619" s="1230"/>
      <c r="BG3619" s="1230"/>
      <c r="BH3619" s="1230"/>
      <c r="BI3619" s="1230"/>
      <c r="BJ3619" s="1230"/>
      <c r="BK3619" s="1230"/>
      <c r="BL3619" s="1230"/>
      <c r="BM3619" s="1230"/>
      <c r="BN3619" s="1230"/>
      <c r="BO3619" s="1230"/>
      <c r="BP3619" s="1230"/>
      <c r="BQ3619" s="1230"/>
      <c r="BR3619" s="1230"/>
      <c r="BS3619" s="1230"/>
      <c r="BT3619" s="1230"/>
      <c r="BU3619" s="1230"/>
      <c r="BV3619" s="1230"/>
      <c r="BW3619" s="1230"/>
      <c r="BX3619" s="1230"/>
      <c r="BY3619" s="1230"/>
    </row>
    <row r="3620" spans="36:77" s="1227" customFormat="1" ht="12.75">
      <c r="AJ3620" s="1228"/>
      <c r="AK3620" s="1228"/>
      <c r="AL3620" s="1228"/>
      <c r="AM3620" s="1228"/>
      <c r="AN3620" s="1228"/>
      <c r="AO3620" s="1228"/>
      <c r="AP3620" s="1228"/>
      <c r="AQ3620" s="1228"/>
      <c r="AR3620" s="1229"/>
      <c r="AS3620" s="1229"/>
      <c r="AT3620" s="1229"/>
      <c r="AU3620" s="1229"/>
      <c r="AV3620" s="1229"/>
      <c r="AW3620" s="1229"/>
      <c r="AX3620" s="1229"/>
      <c r="AY3620" s="1229"/>
      <c r="AZ3620" s="1229"/>
      <c r="BA3620" s="1229"/>
      <c r="BB3620" s="1229"/>
      <c r="BC3620" s="1229"/>
      <c r="BD3620" s="1229"/>
      <c r="BE3620" s="1230"/>
      <c r="BF3620" s="1230"/>
      <c r="BG3620" s="1230"/>
      <c r="BH3620" s="1230"/>
      <c r="BI3620" s="1230"/>
      <c r="BJ3620" s="1230"/>
      <c r="BK3620" s="1230"/>
      <c r="BL3620" s="1230"/>
      <c r="BM3620" s="1230"/>
      <c r="BN3620" s="1230"/>
      <c r="BO3620" s="1230"/>
      <c r="BP3620" s="1230"/>
      <c r="BQ3620" s="1230"/>
      <c r="BR3620" s="1230"/>
      <c r="BS3620" s="1230"/>
      <c r="BT3620" s="1230"/>
      <c r="BU3620" s="1230"/>
      <c r="BV3620" s="1230"/>
      <c r="BW3620" s="1230"/>
      <c r="BX3620" s="1230"/>
      <c r="BY3620" s="1230"/>
    </row>
    <row r="3621" spans="36:77" s="1227" customFormat="1" ht="12.75">
      <c r="AJ3621" s="1228"/>
      <c r="AK3621" s="1228"/>
      <c r="AL3621" s="1228"/>
      <c r="AM3621" s="1228"/>
      <c r="AN3621" s="1228"/>
      <c r="AO3621" s="1228"/>
      <c r="AP3621" s="1228"/>
      <c r="AQ3621" s="1228"/>
      <c r="AR3621" s="1229"/>
      <c r="AS3621" s="1229"/>
      <c r="AT3621" s="1229"/>
      <c r="AU3621" s="1229"/>
      <c r="AV3621" s="1229"/>
      <c r="AW3621" s="1229"/>
      <c r="AX3621" s="1229"/>
      <c r="AY3621" s="1229"/>
      <c r="AZ3621" s="1229"/>
      <c r="BA3621" s="1229"/>
      <c r="BB3621" s="1229"/>
      <c r="BC3621" s="1229"/>
      <c r="BD3621" s="1229"/>
      <c r="BE3621" s="1230"/>
      <c r="BF3621" s="1230"/>
      <c r="BG3621" s="1230"/>
      <c r="BH3621" s="1230"/>
      <c r="BI3621" s="1230"/>
      <c r="BJ3621" s="1230"/>
      <c r="BK3621" s="1230"/>
      <c r="BL3621" s="1230"/>
      <c r="BM3621" s="1230"/>
      <c r="BN3621" s="1230"/>
      <c r="BO3621" s="1230"/>
      <c r="BP3621" s="1230"/>
      <c r="BQ3621" s="1230"/>
      <c r="BR3621" s="1230"/>
      <c r="BS3621" s="1230"/>
      <c r="BT3621" s="1230"/>
      <c r="BU3621" s="1230"/>
      <c r="BV3621" s="1230"/>
      <c r="BW3621" s="1230"/>
      <c r="BX3621" s="1230"/>
      <c r="BY3621" s="1230"/>
    </row>
    <row r="3622" spans="36:77" s="1227" customFormat="1" ht="12.75">
      <c r="AJ3622" s="1228"/>
      <c r="AK3622" s="1228"/>
      <c r="AL3622" s="1228"/>
      <c r="AM3622" s="1228"/>
      <c r="AN3622" s="1228"/>
      <c r="AO3622" s="1228"/>
      <c r="AP3622" s="1228"/>
      <c r="AQ3622" s="1228"/>
      <c r="AR3622" s="1229"/>
      <c r="AS3622" s="1229"/>
      <c r="AT3622" s="1229"/>
      <c r="AU3622" s="1229"/>
      <c r="AV3622" s="1229"/>
      <c r="AW3622" s="1229"/>
      <c r="AX3622" s="1229"/>
      <c r="AY3622" s="1229"/>
      <c r="AZ3622" s="1229"/>
      <c r="BA3622" s="1229"/>
      <c r="BB3622" s="1229"/>
      <c r="BC3622" s="1229"/>
      <c r="BD3622" s="1229"/>
      <c r="BE3622" s="1230"/>
      <c r="BF3622" s="1230"/>
      <c r="BG3622" s="1230"/>
      <c r="BH3622" s="1230"/>
      <c r="BI3622" s="1230"/>
      <c r="BJ3622" s="1230"/>
      <c r="BK3622" s="1230"/>
      <c r="BL3622" s="1230"/>
      <c r="BM3622" s="1230"/>
      <c r="BN3622" s="1230"/>
      <c r="BO3622" s="1230"/>
      <c r="BP3622" s="1230"/>
      <c r="BQ3622" s="1230"/>
      <c r="BR3622" s="1230"/>
      <c r="BS3622" s="1230"/>
      <c r="BT3622" s="1230"/>
      <c r="BU3622" s="1230"/>
      <c r="BV3622" s="1230"/>
      <c r="BW3622" s="1230"/>
      <c r="BX3622" s="1230"/>
      <c r="BY3622" s="1230"/>
    </row>
    <row r="3623" spans="36:77" s="1227" customFormat="1" ht="12.75">
      <c r="AJ3623" s="1228"/>
      <c r="AK3623" s="1228"/>
      <c r="AL3623" s="1228"/>
      <c r="AM3623" s="1228"/>
      <c r="AN3623" s="1228"/>
      <c r="AO3623" s="1228"/>
      <c r="AP3623" s="1228"/>
      <c r="AQ3623" s="1228"/>
      <c r="AR3623" s="1229"/>
      <c r="AS3623" s="1229"/>
      <c r="AT3623" s="1229"/>
      <c r="AU3623" s="1229"/>
      <c r="AV3623" s="1229"/>
      <c r="AW3623" s="1229"/>
      <c r="AX3623" s="1229"/>
      <c r="AY3623" s="1229"/>
      <c r="AZ3623" s="1229"/>
      <c r="BA3623" s="1229"/>
      <c r="BB3623" s="1229"/>
      <c r="BC3623" s="1229"/>
      <c r="BD3623" s="1229"/>
      <c r="BE3623" s="1230"/>
      <c r="BF3623" s="1230"/>
      <c r="BG3623" s="1230"/>
      <c r="BH3623" s="1230"/>
      <c r="BI3623" s="1230"/>
      <c r="BJ3623" s="1230"/>
      <c r="BK3623" s="1230"/>
      <c r="BL3623" s="1230"/>
      <c r="BM3623" s="1230"/>
      <c r="BN3623" s="1230"/>
      <c r="BO3623" s="1230"/>
      <c r="BP3623" s="1230"/>
      <c r="BQ3623" s="1230"/>
      <c r="BR3623" s="1230"/>
      <c r="BS3623" s="1230"/>
      <c r="BT3623" s="1230"/>
      <c r="BU3623" s="1230"/>
      <c r="BV3623" s="1230"/>
      <c r="BW3623" s="1230"/>
      <c r="BX3623" s="1230"/>
      <c r="BY3623" s="1230"/>
    </row>
    <row r="3624" spans="36:77" s="1227" customFormat="1" ht="12.75">
      <c r="AJ3624" s="1228"/>
      <c r="AK3624" s="1228"/>
      <c r="AL3624" s="1228"/>
      <c r="AM3624" s="1228"/>
      <c r="AN3624" s="1228"/>
      <c r="AO3624" s="1228"/>
      <c r="AP3624" s="1228"/>
      <c r="AQ3624" s="1228"/>
      <c r="AR3624" s="1229"/>
      <c r="AS3624" s="1229"/>
      <c r="AT3624" s="1229"/>
      <c r="AU3624" s="1229"/>
      <c r="AV3624" s="1229"/>
      <c r="AW3624" s="1229"/>
      <c r="AX3624" s="1229"/>
      <c r="AY3624" s="1229"/>
      <c r="AZ3624" s="1229"/>
      <c r="BA3624" s="1229"/>
      <c r="BB3624" s="1229"/>
      <c r="BC3624" s="1229"/>
      <c r="BD3624" s="1229"/>
      <c r="BE3624" s="1230"/>
      <c r="BF3624" s="1230"/>
      <c r="BG3624" s="1230"/>
      <c r="BH3624" s="1230"/>
      <c r="BI3624" s="1230"/>
      <c r="BJ3624" s="1230"/>
      <c r="BK3624" s="1230"/>
      <c r="BL3624" s="1230"/>
      <c r="BM3624" s="1230"/>
      <c r="BN3624" s="1230"/>
      <c r="BO3624" s="1230"/>
      <c r="BP3624" s="1230"/>
      <c r="BQ3624" s="1230"/>
      <c r="BR3624" s="1230"/>
      <c r="BS3624" s="1230"/>
      <c r="BT3624" s="1230"/>
      <c r="BU3624" s="1230"/>
      <c r="BV3624" s="1230"/>
      <c r="BW3624" s="1230"/>
      <c r="BX3624" s="1230"/>
      <c r="BY3624" s="1230"/>
    </row>
    <row r="3625" spans="36:77" s="1227" customFormat="1" ht="12.75">
      <c r="AJ3625" s="1228"/>
      <c r="AK3625" s="1228"/>
      <c r="AL3625" s="1228"/>
      <c r="AM3625" s="1228"/>
      <c r="AN3625" s="1228"/>
      <c r="AO3625" s="1228"/>
      <c r="AP3625" s="1228"/>
      <c r="AQ3625" s="1228"/>
      <c r="AR3625" s="1229"/>
      <c r="AS3625" s="1229"/>
      <c r="AT3625" s="1229"/>
      <c r="AU3625" s="1229"/>
      <c r="AV3625" s="1229"/>
      <c r="AW3625" s="1229"/>
      <c r="AX3625" s="1229"/>
      <c r="AY3625" s="1229"/>
      <c r="AZ3625" s="1229"/>
      <c r="BA3625" s="1229"/>
      <c r="BB3625" s="1229"/>
      <c r="BC3625" s="1229"/>
      <c r="BD3625" s="1229"/>
      <c r="BE3625" s="1230"/>
      <c r="BF3625" s="1230"/>
      <c r="BG3625" s="1230"/>
      <c r="BH3625" s="1230"/>
      <c r="BI3625" s="1230"/>
      <c r="BJ3625" s="1230"/>
      <c r="BK3625" s="1230"/>
      <c r="BL3625" s="1230"/>
      <c r="BM3625" s="1230"/>
      <c r="BN3625" s="1230"/>
      <c r="BO3625" s="1230"/>
      <c r="BP3625" s="1230"/>
      <c r="BQ3625" s="1230"/>
      <c r="BR3625" s="1230"/>
      <c r="BS3625" s="1230"/>
      <c r="BT3625" s="1230"/>
      <c r="BU3625" s="1230"/>
      <c r="BV3625" s="1230"/>
      <c r="BW3625" s="1230"/>
      <c r="BX3625" s="1230"/>
      <c r="BY3625" s="1230"/>
    </row>
    <row r="3626" spans="36:77" s="1227" customFormat="1" ht="12.75">
      <c r="AJ3626" s="1228"/>
      <c r="AK3626" s="1228"/>
      <c r="AL3626" s="1228"/>
      <c r="AM3626" s="1228"/>
      <c r="AN3626" s="1228"/>
      <c r="AO3626" s="1228"/>
      <c r="AP3626" s="1228"/>
      <c r="AQ3626" s="1228"/>
      <c r="AR3626" s="1229"/>
      <c r="AS3626" s="1229"/>
      <c r="AT3626" s="1229"/>
      <c r="AU3626" s="1229"/>
      <c r="AV3626" s="1229"/>
      <c r="AW3626" s="1229"/>
      <c r="AX3626" s="1229"/>
      <c r="AY3626" s="1229"/>
      <c r="AZ3626" s="1229"/>
      <c r="BA3626" s="1229"/>
      <c r="BB3626" s="1229"/>
      <c r="BC3626" s="1229"/>
      <c r="BD3626" s="1229"/>
      <c r="BE3626" s="1230"/>
      <c r="BF3626" s="1230"/>
      <c r="BG3626" s="1230"/>
      <c r="BH3626" s="1230"/>
      <c r="BI3626" s="1230"/>
      <c r="BJ3626" s="1230"/>
      <c r="BK3626" s="1230"/>
      <c r="BL3626" s="1230"/>
      <c r="BM3626" s="1230"/>
      <c r="BN3626" s="1230"/>
      <c r="BO3626" s="1230"/>
      <c r="BP3626" s="1230"/>
      <c r="BQ3626" s="1230"/>
      <c r="BR3626" s="1230"/>
      <c r="BS3626" s="1230"/>
      <c r="BT3626" s="1230"/>
      <c r="BU3626" s="1230"/>
      <c r="BV3626" s="1230"/>
      <c r="BW3626" s="1230"/>
      <c r="BX3626" s="1230"/>
      <c r="BY3626" s="1230"/>
    </row>
    <row r="3627" spans="36:77" s="1227" customFormat="1" ht="12.75">
      <c r="AJ3627" s="1228"/>
      <c r="AK3627" s="1228"/>
      <c r="AL3627" s="1228"/>
      <c r="AM3627" s="1228"/>
      <c r="AN3627" s="1228"/>
      <c r="AO3627" s="1228"/>
      <c r="AP3627" s="1228"/>
      <c r="AQ3627" s="1228"/>
      <c r="AR3627" s="1229"/>
      <c r="AS3627" s="1229"/>
      <c r="AT3627" s="1229"/>
      <c r="AU3627" s="1229"/>
      <c r="AV3627" s="1229"/>
      <c r="AW3627" s="1229"/>
      <c r="AX3627" s="1229"/>
      <c r="AY3627" s="1229"/>
      <c r="AZ3627" s="1229"/>
      <c r="BA3627" s="1229"/>
      <c r="BB3627" s="1229"/>
      <c r="BC3627" s="1229"/>
      <c r="BD3627" s="1229"/>
      <c r="BE3627" s="1230"/>
      <c r="BF3627" s="1230"/>
      <c r="BG3627" s="1230"/>
      <c r="BH3627" s="1230"/>
      <c r="BI3627" s="1230"/>
      <c r="BJ3627" s="1230"/>
      <c r="BK3627" s="1230"/>
      <c r="BL3627" s="1230"/>
      <c r="BM3627" s="1230"/>
      <c r="BN3627" s="1230"/>
      <c r="BO3627" s="1230"/>
      <c r="BP3627" s="1230"/>
      <c r="BQ3627" s="1230"/>
      <c r="BR3627" s="1230"/>
      <c r="BS3627" s="1230"/>
      <c r="BT3627" s="1230"/>
      <c r="BU3627" s="1230"/>
      <c r="BV3627" s="1230"/>
      <c r="BW3627" s="1230"/>
      <c r="BX3627" s="1230"/>
      <c r="BY3627" s="1230"/>
    </row>
    <row r="3628" spans="36:77" s="1227" customFormat="1" ht="12.75">
      <c r="AJ3628" s="1228"/>
      <c r="AK3628" s="1228"/>
      <c r="AL3628" s="1228"/>
      <c r="AM3628" s="1228"/>
      <c r="AN3628" s="1228"/>
      <c r="AO3628" s="1228"/>
      <c r="AP3628" s="1228"/>
      <c r="AQ3628" s="1228"/>
      <c r="AR3628" s="1229"/>
      <c r="AS3628" s="1229"/>
      <c r="AT3628" s="1229"/>
      <c r="AU3628" s="1229"/>
      <c r="AV3628" s="1229"/>
      <c r="AW3628" s="1229"/>
      <c r="AX3628" s="1229"/>
      <c r="AY3628" s="1229"/>
      <c r="AZ3628" s="1229"/>
      <c r="BA3628" s="1229"/>
      <c r="BB3628" s="1229"/>
      <c r="BC3628" s="1229"/>
      <c r="BD3628" s="1229"/>
      <c r="BE3628" s="1230"/>
      <c r="BF3628" s="1230"/>
      <c r="BG3628" s="1230"/>
      <c r="BH3628" s="1230"/>
      <c r="BI3628" s="1230"/>
      <c r="BJ3628" s="1230"/>
      <c r="BK3628" s="1230"/>
      <c r="BL3628" s="1230"/>
      <c r="BM3628" s="1230"/>
      <c r="BN3628" s="1230"/>
      <c r="BO3628" s="1230"/>
      <c r="BP3628" s="1230"/>
      <c r="BQ3628" s="1230"/>
      <c r="BR3628" s="1230"/>
      <c r="BS3628" s="1230"/>
      <c r="BT3628" s="1230"/>
      <c r="BU3628" s="1230"/>
      <c r="BV3628" s="1230"/>
      <c r="BW3628" s="1230"/>
      <c r="BX3628" s="1230"/>
      <c r="BY3628" s="1230"/>
    </row>
    <row r="3629" spans="36:77" s="1227" customFormat="1" ht="12.75">
      <c r="AJ3629" s="1228"/>
      <c r="AK3629" s="1228"/>
      <c r="AL3629" s="1228"/>
      <c r="AM3629" s="1228"/>
      <c r="AN3629" s="1228"/>
      <c r="AO3629" s="1228"/>
      <c r="AP3629" s="1228"/>
      <c r="AQ3629" s="1228"/>
      <c r="AR3629" s="1229"/>
      <c r="AS3629" s="1229"/>
      <c r="AT3629" s="1229"/>
      <c r="AU3629" s="1229"/>
      <c r="AV3629" s="1229"/>
      <c r="AW3629" s="1229"/>
      <c r="AX3629" s="1229"/>
      <c r="AY3629" s="1229"/>
      <c r="AZ3629" s="1229"/>
      <c r="BA3629" s="1229"/>
      <c r="BB3629" s="1229"/>
      <c r="BC3629" s="1229"/>
      <c r="BD3629" s="1229"/>
      <c r="BE3629" s="1230"/>
      <c r="BF3629" s="1230"/>
      <c r="BG3629" s="1230"/>
      <c r="BH3629" s="1230"/>
      <c r="BI3629" s="1230"/>
      <c r="BJ3629" s="1230"/>
      <c r="BK3629" s="1230"/>
      <c r="BL3629" s="1230"/>
      <c r="BM3629" s="1230"/>
      <c r="BN3629" s="1230"/>
      <c r="BO3629" s="1230"/>
      <c r="BP3629" s="1230"/>
      <c r="BQ3629" s="1230"/>
      <c r="BR3629" s="1230"/>
      <c r="BS3629" s="1230"/>
      <c r="BT3629" s="1230"/>
      <c r="BU3629" s="1230"/>
      <c r="BV3629" s="1230"/>
      <c r="BW3629" s="1230"/>
      <c r="BX3629" s="1230"/>
      <c r="BY3629" s="1230"/>
    </row>
    <row r="3630" spans="36:77" s="1227" customFormat="1" ht="12.75">
      <c r="AJ3630" s="1228"/>
      <c r="AK3630" s="1228"/>
      <c r="AL3630" s="1228"/>
      <c r="AM3630" s="1228"/>
      <c r="AN3630" s="1228"/>
      <c r="AO3630" s="1228"/>
      <c r="AP3630" s="1228"/>
      <c r="AQ3630" s="1228"/>
      <c r="AR3630" s="1229"/>
      <c r="AS3630" s="1229"/>
      <c r="AT3630" s="1229"/>
      <c r="AU3630" s="1229"/>
      <c r="AV3630" s="1229"/>
      <c r="AW3630" s="1229"/>
      <c r="AX3630" s="1229"/>
      <c r="AY3630" s="1229"/>
      <c r="AZ3630" s="1229"/>
      <c r="BA3630" s="1229"/>
      <c r="BB3630" s="1229"/>
      <c r="BC3630" s="1229"/>
      <c r="BD3630" s="1229"/>
      <c r="BE3630" s="1230"/>
      <c r="BF3630" s="1230"/>
      <c r="BG3630" s="1230"/>
      <c r="BH3630" s="1230"/>
      <c r="BI3630" s="1230"/>
      <c r="BJ3630" s="1230"/>
      <c r="BK3630" s="1230"/>
      <c r="BL3630" s="1230"/>
      <c r="BM3630" s="1230"/>
      <c r="BN3630" s="1230"/>
      <c r="BO3630" s="1230"/>
      <c r="BP3630" s="1230"/>
      <c r="BQ3630" s="1230"/>
      <c r="BR3630" s="1230"/>
      <c r="BS3630" s="1230"/>
      <c r="BT3630" s="1230"/>
      <c r="BU3630" s="1230"/>
      <c r="BV3630" s="1230"/>
      <c r="BW3630" s="1230"/>
      <c r="BX3630" s="1230"/>
      <c r="BY3630" s="1230"/>
    </row>
    <row r="3631" spans="36:77" s="1227" customFormat="1" ht="12.75">
      <c r="AJ3631" s="1228"/>
      <c r="AK3631" s="1228"/>
      <c r="AL3631" s="1228"/>
      <c r="AM3631" s="1228"/>
      <c r="AN3631" s="1228"/>
      <c r="AO3631" s="1228"/>
      <c r="AP3631" s="1228"/>
      <c r="AQ3631" s="1228"/>
      <c r="AR3631" s="1229"/>
      <c r="AS3631" s="1229"/>
      <c r="AT3631" s="1229"/>
      <c r="AU3631" s="1229"/>
      <c r="AV3631" s="1229"/>
      <c r="AW3631" s="1229"/>
      <c r="AX3631" s="1229"/>
      <c r="AY3631" s="1229"/>
      <c r="AZ3631" s="1229"/>
      <c r="BA3631" s="1229"/>
      <c r="BB3631" s="1229"/>
      <c r="BC3631" s="1229"/>
      <c r="BD3631" s="1229"/>
      <c r="BE3631" s="1230"/>
      <c r="BF3631" s="1230"/>
      <c r="BG3631" s="1230"/>
      <c r="BH3631" s="1230"/>
      <c r="BI3631" s="1230"/>
      <c r="BJ3631" s="1230"/>
      <c r="BK3631" s="1230"/>
      <c r="BL3631" s="1230"/>
      <c r="BM3631" s="1230"/>
      <c r="BN3631" s="1230"/>
      <c r="BO3631" s="1230"/>
      <c r="BP3631" s="1230"/>
      <c r="BQ3631" s="1230"/>
      <c r="BR3631" s="1230"/>
      <c r="BS3631" s="1230"/>
      <c r="BT3631" s="1230"/>
      <c r="BU3631" s="1230"/>
      <c r="BV3631" s="1230"/>
      <c r="BW3631" s="1230"/>
      <c r="BX3631" s="1230"/>
      <c r="BY3631" s="1230"/>
    </row>
    <row r="3632" spans="36:77" s="1227" customFormat="1" ht="12.75">
      <c r="AJ3632" s="1228"/>
      <c r="AK3632" s="1228"/>
      <c r="AL3632" s="1228"/>
      <c r="AM3632" s="1228"/>
      <c r="AN3632" s="1228"/>
      <c r="AO3632" s="1228"/>
      <c r="AP3632" s="1228"/>
      <c r="AQ3632" s="1228"/>
      <c r="AR3632" s="1229"/>
      <c r="AS3632" s="1229"/>
      <c r="AT3632" s="1229"/>
      <c r="AU3632" s="1229"/>
      <c r="AV3632" s="1229"/>
      <c r="AW3632" s="1229"/>
      <c r="AX3632" s="1229"/>
      <c r="AY3632" s="1229"/>
      <c r="AZ3632" s="1229"/>
      <c r="BA3632" s="1229"/>
      <c r="BB3632" s="1229"/>
      <c r="BC3632" s="1229"/>
      <c r="BD3632" s="1229"/>
      <c r="BE3632" s="1230"/>
      <c r="BF3632" s="1230"/>
      <c r="BG3632" s="1230"/>
      <c r="BH3632" s="1230"/>
      <c r="BI3632" s="1230"/>
      <c r="BJ3632" s="1230"/>
      <c r="BK3632" s="1230"/>
      <c r="BL3632" s="1230"/>
      <c r="BM3632" s="1230"/>
      <c r="BN3632" s="1230"/>
      <c r="BO3632" s="1230"/>
      <c r="BP3632" s="1230"/>
      <c r="BQ3632" s="1230"/>
      <c r="BR3632" s="1230"/>
      <c r="BS3632" s="1230"/>
      <c r="BT3632" s="1230"/>
      <c r="BU3632" s="1230"/>
      <c r="BV3632" s="1230"/>
      <c r="BW3632" s="1230"/>
      <c r="BX3632" s="1230"/>
      <c r="BY3632" s="1230"/>
    </row>
  </sheetData>
  <sheetProtection sheet="1" objects="1" scenarios="1"/>
  <mergeCells count="551">
    <mergeCell ref="BD313:BO313"/>
    <mergeCell ref="BP313:BX313"/>
    <mergeCell ref="P307:X307"/>
    <mergeCell ref="AD158:AH158"/>
    <mergeCell ref="AD160:AH160"/>
    <mergeCell ref="AD167:AH167"/>
    <mergeCell ref="BD307:BO307"/>
    <mergeCell ref="BP307:BX307"/>
    <mergeCell ref="BD309:BO309"/>
    <mergeCell ref="BP309:BX309"/>
    <mergeCell ref="BD311:BO311"/>
    <mergeCell ref="BP311:BX311"/>
    <mergeCell ref="D125:O126"/>
    <mergeCell ref="D160:O161"/>
    <mergeCell ref="D151:O152"/>
    <mergeCell ref="Z150:AC150"/>
    <mergeCell ref="Z149:AC149"/>
    <mergeCell ref="P146:T146"/>
    <mergeCell ref="P128:V128"/>
    <mergeCell ref="P126:V126"/>
    <mergeCell ref="W129:AA129"/>
    <mergeCell ref="AA36:AD36"/>
    <mergeCell ref="AF36:AG36"/>
    <mergeCell ref="C346:I349"/>
    <mergeCell ref="D258:S264"/>
    <mergeCell ref="D256:S257"/>
    <mergeCell ref="D265:S266"/>
    <mergeCell ref="D127:O128"/>
    <mergeCell ref="P122:V122"/>
    <mergeCell ref="C101:C118"/>
    <mergeCell ref="AB351:AH356"/>
    <mergeCell ref="AR161:AV161"/>
    <mergeCell ref="AR162:AV162"/>
    <mergeCell ref="AR163:AV164"/>
    <mergeCell ref="AR167:AV167"/>
    <mergeCell ref="AR158:AV158"/>
    <mergeCell ref="AD159:AH159"/>
    <mergeCell ref="AD163:AH164"/>
    <mergeCell ref="T174:AE174"/>
    <mergeCell ref="P158:T158"/>
    <mergeCell ref="W130:AA134"/>
    <mergeCell ref="P171:AH171"/>
    <mergeCell ref="Z159:AC159"/>
    <mergeCell ref="AR136:AX137"/>
    <mergeCell ref="AR139:AX140"/>
    <mergeCell ref="AR153:AV153"/>
    <mergeCell ref="AR144:AV144"/>
    <mergeCell ref="AR145:AV145"/>
    <mergeCell ref="AR154:AV157"/>
    <mergeCell ref="AR146:AV146"/>
    <mergeCell ref="AR152:AV152"/>
    <mergeCell ref="AR150:AV150"/>
    <mergeCell ref="AR151:AV151"/>
    <mergeCell ref="BY313:CH313"/>
    <mergeCell ref="AR147:AV148"/>
    <mergeCell ref="AR159:AV159"/>
    <mergeCell ref="AR168:AV168"/>
    <mergeCell ref="AR160:AV160"/>
    <mergeCell ref="AR149:AV149"/>
    <mergeCell ref="BY307:CH307"/>
    <mergeCell ref="BY311:CH311"/>
    <mergeCell ref="BY309:CC309"/>
    <mergeCell ref="CD309:CH309"/>
    <mergeCell ref="C13:AH13"/>
    <mergeCell ref="Q39:AB39"/>
    <mergeCell ref="X102:AD102"/>
    <mergeCell ref="D45:AH45"/>
    <mergeCell ref="C48:C70"/>
    <mergeCell ref="D34:AH34"/>
    <mergeCell ref="P98:X98"/>
    <mergeCell ref="D96:O96"/>
    <mergeCell ref="D39:J39"/>
    <mergeCell ref="AF102:AG102"/>
    <mergeCell ref="AR130:AX134"/>
    <mergeCell ref="D33:AH33"/>
    <mergeCell ref="Q103:V103"/>
    <mergeCell ref="D90:AH90"/>
    <mergeCell ref="X103:AD103"/>
    <mergeCell ref="AR125:AX125"/>
    <mergeCell ref="AR126:AX126"/>
    <mergeCell ref="AR127:AX127"/>
    <mergeCell ref="AR128:AX128"/>
    <mergeCell ref="P123:V124"/>
    <mergeCell ref="B2:AI2"/>
    <mergeCell ref="C10:D12"/>
    <mergeCell ref="AA10:AH12"/>
    <mergeCell ref="K39:N39"/>
    <mergeCell ref="C34:C46"/>
    <mergeCell ref="C29:E29"/>
    <mergeCell ref="C31:E31"/>
    <mergeCell ref="C30:E30"/>
    <mergeCell ref="F30:AH31"/>
    <mergeCell ref="J42:AG42"/>
    <mergeCell ref="D100:AH100"/>
    <mergeCell ref="W122:AA122"/>
    <mergeCell ref="D105:O113"/>
    <mergeCell ref="P115:AH115"/>
    <mergeCell ref="D119:AH119"/>
    <mergeCell ref="D116:O118"/>
    <mergeCell ref="P121:V121"/>
    <mergeCell ref="Y110:AG111"/>
    <mergeCell ref="D101:O104"/>
    <mergeCell ref="AB126:AH126"/>
    <mergeCell ref="W127:AA127"/>
    <mergeCell ref="AB123:AH124"/>
    <mergeCell ref="P127:V127"/>
    <mergeCell ref="AB121:AH121"/>
    <mergeCell ref="D121:O121"/>
    <mergeCell ref="Q102:V102"/>
    <mergeCell ref="W121:AA121"/>
    <mergeCell ref="AR123:AX124"/>
    <mergeCell ref="AB130:AH134"/>
    <mergeCell ref="W139:AA140"/>
    <mergeCell ref="AD144:AH144"/>
    <mergeCell ref="AD146:AH146"/>
    <mergeCell ref="AD147:AH148"/>
    <mergeCell ref="AB128:AH128"/>
    <mergeCell ref="W123:AA124"/>
    <mergeCell ref="W128:AA128"/>
    <mergeCell ref="W126:AA126"/>
    <mergeCell ref="Z154:AC157"/>
    <mergeCell ref="W135:AA135"/>
    <mergeCell ref="P138:V138"/>
    <mergeCell ref="Z144:AC144"/>
    <mergeCell ref="AB139:AH140"/>
    <mergeCell ref="Z146:AC146"/>
    <mergeCell ref="Z147:AC148"/>
    <mergeCell ref="U144:Y144"/>
    <mergeCell ref="AD145:AH145"/>
    <mergeCell ref="Z145:AC145"/>
    <mergeCell ref="AD149:AH149"/>
    <mergeCell ref="U149:Y149"/>
    <mergeCell ref="P160:T160"/>
    <mergeCell ref="Z153:AC153"/>
    <mergeCell ref="AD154:AH157"/>
    <mergeCell ref="U160:Y160"/>
    <mergeCell ref="AD152:AH152"/>
    <mergeCell ref="Z152:AC152"/>
    <mergeCell ref="P154:T157"/>
    <mergeCell ref="U154:Y157"/>
    <mergeCell ref="D144:O144"/>
    <mergeCell ref="P152:T152"/>
    <mergeCell ref="U153:Y153"/>
    <mergeCell ref="U146:Y146"/>
    <mergeCell ref="U152:Y152"/>
    <mergeCell ref="U151:Y151"/>
    <mergeCell ref="U147:Y148"/>
    <mergeCell ref="P145:T145"/>
    <mergeCell ref="P68:X70"/>
    <mergeCell ref="C165:C168"/>
    <mergeCell ref="C99:C100"/>
    <mergeCell ref="D137:O137"/>
    <mergeCell ref="D138:O138"/>
    <mergeCell ref="D146:O148"/>
    <mergeCell ref="D159:O159"/>
    <mergeCell ref="D99:AH99"/>
    <mergeCell ref="U150:Y150"/>
    <mergeCell ref="AD150:AH150"/>
    <mergeCell ref="C91:C98"/>
    <mergeCell ref="D75:AH75"/>
    <mergeCell ref="Y92:AH92"/>
    <mergeCell ref="P92:X92"/>
    <mergeCell ref="P94:X94"/>
    <mergeCell ref="Y94:AC94"/>
    <mergeCell ref="D78:AG78"/>
    <mergeCell ref="C75:C77"/>
    <mergeCell ref="Y98:AH98"/>
    <mergeCell ref="D94:O94"/>
    <mergeCell ref="U158:Y158"/>
    <mergeCell ref="D56:K56"/>
    <mergeCell ref="S61:AG61"/>
    <mergeCell ref="D59:AH59"/>
    <mergeCell ref="D57:AH57"/>
    <mergeCell ref="D66:AH66"/>
    <mergeCell ref="D61:R63"/>
    <mergeCell ref="Y96:AH96"/>
    <mergeCell ref="Y68:AH70"/>
    <mergeCell ref="D70:N70"/>
    <mergeCell ref="D166:O166"/>
    <mergeCell ref="D172:AH172"/>
    <mergeCell ref="D173:AH173"/>
    <mergeCell ref="Z158:AC158"/>
    <mergeCell ref="Z163:AC164"/>
    <mergeCell ref="U159:Y159"/>
    <mergeCell ref="Z160:AC160"/>
    <mergeCell ref="Z162:AC162"/>
    <mergeCell ref="Z166:AC166"/>
    <mergeCell ref="D158:O158"/>
    <mergeCell ref="C141:C164"/>
    <mergeCell ref="D328:S328"/>
    <mergeCell ref="P300:Q300"/>
    <mergeCell ref="C277:C285"/>
    <mergeCell ref="C294:C297"/>
    <mergeCell ref="P149:T149"/>
    <mergeCell ref="D295:S295"/>
    <mergeCell ref="D170:O171"/>
    <mergeCell ref="P166:Y166"/>
    <mergeCell ref="D187:S187"/>
    <mergeCell ref="D330:AH330"/>
    <mergeCell ref="C336:AH336"/>
    <mergeCell ref="D201:S202"/>
    <mergeCell ref="D215:S216"/>
    <mergeCell ref="D211:S211"/>
    <mergeCell ref="D224:S224"/>
    <mergeCell ref="D225:S225"/>
    <mergeCell ref="AB283:AE283"/>
    <mergeCell ref="AF285:AH285"/>
    <mergeCell ref="P313:X313"/>
    <mergeCell ref="AD309:AH309"/>
    <mergeCell ref="T288:AE288"/>
    <mergeCell ref="D244:S244"/>
    <mergeCell ref="T295:W295"/>
    <mergeCell ref="D291:S291"/>
    <mergeCell ref="C335:AH335"/>
    <mergeCell ref="D333:AH333"/>
    <mergeCell ref="X291:AA291"/>
    <mergeCell ref="C305:C313"/>
    <mergeCell ref="X293:AA293"/>
    <mergeCell ref="D279:S279"/>
    <mergeCell ref="D305:N305"/>
    <mergeCell ref="T276:AE276"/>
    <mergeCell ref="AF295:AH295"/>
    <mergeCell ref="D296:AE297"/>
    <mergeCell ref="AF288:AH289"/>
    <mergeCell ref="T283:W283"/>
    <mergeCell ref="D313:O313"/>
    <mergeCell ref="D307:O307"/>
    <mergeCell ref="D311:O311"/>
    <mergeCell ref="C323:C333"/>
    <mergeCell ref="D324:AH325"/>
    <mergeCell ref="D327:S327"/>
    <mergeCell ref="T327:AA327"/>
    <mergeCell ref="AB327:AH327"/>
    <mergeCell ref="T328:AH328"/>
    <mergeCell ref="T326:AA326"/>
    <mergeCell ref="AB326:AH326"/>
    <mergeCell ref="D326:S326"/>
    <mergeCell ref="Y309:AC309"/>
    <mergeCell ref="P311:X311"/>
    <mergeCell ref="AD161:AH161"/>
    <mergeCell ref="X175:AA175"/>
    <mergeCell ref="AB277:AE277"/>
    <mergeCell ref="AF177:AH183"/>
    <mergeCell ref="AB176:AE176"/>
    <mergeCell ref="AF297:AH297"/>
    <mergeCell ref="C316:C322"/>
    <mergeCell ref="T320:AH322"/>
    <mergeCell ref="AB291:AE291"/>
    <mergeCell ref="AF291:AH291"/>
    <mergeCell ref="D293:S293"/>
    <mergeCell ref="T277:W277"/>
    <mergeCell ref="D309:O309"/>
    <mergeCell ref="P309:X309"/>
    <mergeCell ref="T293:W293"/>
    <mergeCell ref="Y313:AH313"/>
    <mergeCell ref="P161:T161"/>
    <mergeCell ref="D169:AH169"/>
    <mergeCell ref="X183:AA183"/>
    <mergeCell ref="T185:W190"/>
    <mergeCell ref="D167:O168"/>
    <mergeCell ref="U161:Y161"/>
    <mergeCell ref="Z161:AC161"/>
    <mergeCell ref="X176:AA176"/>
    <mergeCell ref="AF185:AH190"/>
    <mergeCell ref="D186:S186"/>
    <mergeCell ref="D242:S242"/>
    <mergeCell ref="D252:S252"/>
    <mergeCell ref="T291:W291"/>
    <mergeCell ref="AB293:AE293"/>
    <mergeCell ref="AF293:AH293"/>
    <mergeCell ref="AF192:AH193"/>
    <mergeCell ref="D286:AH286"/>
    <mergeCell ref="D287:AH287"/>
    <mergeCell ref="D288:S289"/>
    <mergeCell ref="X216:AA216"/>
    <mergeCell ref="AF202:AH202"/>
    <mergeCell ref="AF204:AH206"/>
    <mergeCell ref="X204:AA206"/>
    <mergeCell ref="X185:AA190"/>
    <mergeCell ref="D316:AH316"/>
    <mergeCell ref="D207:S207"/>
    <mergeCell ref="D208:S208"/>
    <mergeCell ref="D209:S209"/>
    <mergeCell ref="D210:S210"/>
    <mergeCell ref="D217:S217"/>
    <mergeCell ref="C183:C190"/>
    <mergeCell ref="D189:S189"/>
    <mergeCell ref="D192:S192"/>
    <mergeCell ref="D198:S198"/>
    <mergeCell ref="D185:S185"/>
    <mergeCell ref="D191:S191"/>
    <mergeCell ref="D184:S184"/>
    <mergeCell ref="D176:S183"/>
    <mergeCell ref="D190:S190"/>
    <mergeCell ref="D188:S188"/>
    <mergeCell ref="C227:C234"/>
    <mergeCell ref="T252:W252"/>
    <mergeCell ref="D227:S227"/>
    <mergeCell ref="D231:S231"/>
    <mergeCell ref="D233:S233"/>
    <mergeCell ref="T231:W236"/>
    <mergeCell ref="D248:S248"/>
    <mergeCell ref="D251:S251"/>
    <mergeCell ref="D246:S246"/>
    <mergeCell ref="D235:S235"/>
    <mergeCell ref="D200:S200"/>
    <mergeCell ref="D195:S195"/>
    <mergeCell ref="T216:W216"/>
    <mergeCell ref="T204:W206"/>
    <mergeCell ref="D203:S203"/>
    <mergeCell ref="D204:S204"/>
    <mergeCell ref="D213:S213"/>
    <mergeCell ref="T202:W202"/>
    <mergeCell ref="AB230:AE236"/>
    <mergeCell ref="X218:AA220"/>
    <mergeCell ref="X230:AA236"/>
    <mergeCell ref="T228:W229"/>
    <mergeCell ref="C251:C252"/>
    <mergeCell ref="AF228:AH229"/>
    <mergeCell ref="AF249:AH250"/>
    <mergeCell ref="AB249:AE250"/>
    <mergeCell ref="AF238:AH240"/>
    <mergeCell ref="D234:S234"/>
    <mergeCell ref="AB225:AE226"/>
    <mergeCell ref="AB204:AE206"/>
    <mergeCell ref="D221:S221"/>
    <mergeCell ref="D212:S212"/>
    <mergeCell ref="AF208:AH211"/>
    <mergeCell ref="T208:W211"/>
    <mergeCell ref="AB218:AE220"/>
    <mergeCell ref="D218:S218"/>
    <mergeCell ref="AF218:AH220"/>
    <mergeCell ref="AF195:AH200"/>
    <mergeCell ref="AF176:AH176"/>
    <mergeCell ref="P170:AH170"/>
    <mergeCell ref="D174:S175"/>
    <mergeCell ref="D197:S197"/>
    <mergeCell ref="D194:S194"/>
    <mergeCell ref="D193:S193"/>
    <mergeCell ref="T192:W193"/>
    <mergeCell ref="D196:S196"/>
    <mergeCell ref="T177:W183"/>
    <mergeCell ref="J43:AG43"/>
    <mergeCell ref="D73:AH73"/>
    <mergeCell ref="AF103:AG103"/>
    <mergeCell ref="D58:P58"/>
    <mergeCell ref="D68:O68"/>
    <mergeCell ref="S63:AG63"/>
    <mergeCell ref="D47:AH47"/>
    <mergeCell ref="D48:AH48"/>
    <mergeCell ref="D98:O98"/>
    <mergeCell ref="P96:X96"/>
    <mergeCell ref="T77:AH77"/>
    <mergeCell ref="D46:AH46"/>
    <mergeCell ref="AD94:AH94"/>
    <mergeCell ref="P125:V125"/>
    <mergeCell ref="D122:O122"/>
    <mergeCell ref="D123:O123"/>
    <mergeCell ref="D124:O124"/>
    <mergeCell ref="D114:O115"/>
    <mergeCell ref="D77:S77"/>
    <mergeCell ref="D92:O92"/>
    <mergeCell ref="F19:AH20"/>
    <mergeCell ref="W125:AA125"/>
    <mergeCell ref="F25:AH25"/>
    <mergeCell ref="F29:AH29"/>
    <mergeCell ref="P147:T148"/>
    <mergeCell ref="P142:Y142"/>
    <mergeCell ref="P135:V135"/>
    <mergeCell ref="W138:AA138"/>
    <mergeCell ref="Z142:AC143"/>
    <mergeCell ref="W136:AA137"/>
    <mergeCell ref="D139:O139"/>
    <mergeCell ref="D140:O140"/>
    <mergeCell ref="D149:O150"/>
    <mergeCell ref="P159:T159"/>
    <mergeCell ref="P139:V140"/>
    <mergeCell ref="P151:T151"/>
    <mergeCell ref="P144:T144"/>
    <mergeCell ref="P150:T150"/>
    <mergeCell ref="P153:T153"/>
    <mergeCell ref="U143:Y143"/>
    <mergeCell ref="D145:O145"/>
    <mergeCell ref="U163:Y164"/>
    <mergeCell ref="D205:S205"/>
    <mergeCell ref="D206:S206"/>
    <mergeCell ref="X202:AA202"/>
    <mergeCell ref="D162:O162"/>
    <mergeCell ref="D163:O163"/>
    <mergeCell ref="D164:O164"/>
    <mergeCell ref="P163:T164"/>
    <mergeCell ref="D199:S199"/>
    <mergeCell ref="AB185:AE190"/>
    <mergeCell ref="AB175:AE175"/>
    <mergeCell ref="AB192:AE193"/>
    <mergeCell ref="D228:S228"/>
    <mergeCell ref="T195:W200"/>
    <mergeCell ref="T222:W223"/>
    <mergeCell ref="D226:S226"/>
    <mergeCell ref="D219:S219"/>
    <mergeCell ref="T175:W175"/>
    <mergeCell ref="X208:AA211"/>
    <mergeCell ref="P162:T162"/>
    <mergeCell ref="AB177:AE183"/>
    <mergeCell ref="Z167:AC167"/>
    <mergeCell ref="P168:Y168"/>
    <mergeCell ref="AD168:AH168"/>
    <mergeCell ref="AF174:AH175"/>
    <mergeCell ref="AD166:AH166"/>
    <mergeCell ref="U162:Y162"/>
    <mergeCell ref="T176:W176"/>
    <mergeCell ref="Z168:AC168"/>
    <mergeCell ref="AF216:AH216"/>
    <mergeCell ref="AF213:AH214"/>
    <mergeCell ref="AB202:AE202"/>
    <mergeCell ref="T257:W257"/>
    <mergeCell ref="X249:AA250"/>
    <mergeCell ref="T249:W250"/>
    <mergeCell ref="AF252:AH252"/>
    <mergeCell ref="AF254:AH255"/>
    <mergeCell ref="AF222:AH223"/>
    <mergeCell ref="AF225:AH226"/>
    <mergeCell ref="D237:S240"/>
    <mergeCell ref="T213:W214"/>
    <mergeCell ref="D222:S222"/>
    <mergeCell ref="D223:S223"/>
    <mergeCell ref="D220:S220"/>
    <mergeCell ref="D214:S214"/>
    <mergeCell ref="D230:S230"/>
    <mergeCell ref="T225:W226"/>
    <mergeCell ref="D232:S232"/>
    <mergeCell ref="C21:E27"/>
    <mergeCell ref="F21:AH21"/>
    <mergeCell ref="C19:E19"/>
    <mergeCell ref="N15:P17"/>
    <mergeCell ref="F26:AH26"/>
    <mergeCell ref="D267:S267"/>
    <mergeCell ref="X252:AA252"/>
    <mergeCell ref="D229:S229"/>
    <mergeCell ref="D245:S245"/>
    <mergeCell ref="D247:S247"/>
    <mergeCell ref="D254:S254"/>
    <mergeCell ref="AB4:AI4"/>
    <mergeCell ref="S4:Z4"/>
    <mergeCell ref="J4:Q4"/>
    <mergeCell ref="D269:S269"/>
    <mergeCell ref="AB242:AE247"/>
    <mergeCell ref="D249:S249"/>
    <mergeCell ref="D250:S250"/>
    <mergeCell ref="X257:AA257"/>
    <mergeCell ref="Q15:V15"/>
    <mergeCell ref="E10:Z12"/>
    <mergeCell ref="T254:W255"/>
    <mergeCell ref="F27:AH27"/>
    <mergeCell ref="C20:E20"/>
    <mergeCell ref="F23:AH23"/>
    <mergeCell ref="F24:AH24"/>
    <mergeCell ref="F22:AH22"/>
    <mergeCell ref="AF231:AH236"/>
    <mergeCell ref="X238:AA240"/>
    <mergeCell ref="F28:AH28"/>
    <mergeCell ref="C28:E28"/>
    <mergeCell ref="AF242:AH247"/>
    <mergeCell ref="D236:S236"/>
    <mergeCell ref="X242:AA247"/>
    <mergeCell ref="D243:S243"/>
    <mergeCell ref="Z151:AC151"/>
    <mergeCell ref="AB213:AE214"/>
    <mergeCell ref="X213:AA214"/>
    <mergeCell ref="U145:Y145"/>
    <mergeCell ref="T218:W220"/>
    <mergeCell ref="P6:U7"/>
    <mergeCell ref="I6:N7"/>
    <mergeCell ref="B6:G7"/>
    <mergeCell ref="B4:H4"/>
    <mergeCell ref="D241:S241"/>
    <mergeCell ref="T281:W281"/>
    <mergeCell ref="D255:S255"/>
    <mergeCell ref="D253:S253"/>
    <mergeCell ref="D153:O157"/>
    <mergeCell ref="T259:W264"/>
    <mergeCell ref="X259:AA264"/>
    <mergeCell ref="X254:AA255"/>
    <mergeCell ref="AB259:AE264"/>
    <mergeCell ref="AB279:AE279"/>
    <mergeCell ref="AF259:AH264"/>
    <mergeCell ref="AF257:AH257"/>
    <mergeCell ref="AF266:AH266"/>
    <mergeCell ref="AF272:AH272"/>
    <mergeCell ref="D275:AH275"/>
    <mergeCell ref="AF276:AH277"/>
    <mergeCell ref="X295:AA295"/>
    <mergeCell ref="AB295:AE295"/>
    <mergeCell ref="C355:I356"/>
    <mergeCell ref="C350:I351"/>
    <mergeCell ref="T347:X354"/>
    <mergeCell ref="C352:I354"/>
    <mergeCell ref="D317:R317"/>
    <mergeCell ref="T317:AH317"/>
    <mergeCell ref="D298:AH298"/>
    <mergeCell ref="Y307:AH307"/>
    <mergeCell ref="D300:N300"/>
    <mergeCell ref="D281:S281"/>
    <mergeCell ref="D283:S283"/>
    <mergeCell ref="AB347:AG350"/>
    <mergeCell ref="AF279:AH279"/>
    <mergeCell ref="T279:W279"/>
    <mergeCell ref="AB281:AE281"/>
    <mergeCell ref="AF283:AH283"/>
    <mergeCell ref="AF281:AH281"/>
    <mergeCell ref="Y311:AH311"/>
    <mergeCell ref="X283:AA283"/>
    <mergeCell ref="X279:AA279"/>
    <mergeCell ref="T268:W270"/>
    <mergeCell ref="X266:AA266"/>
    <mergeCell ref="T266:W266"/>
    <mergeCell ref="D268:S268"/>
    <mergeCell ref="X277:AA277"/>
    <mergeCell ref="D271:AE272"/>
    <mergeCell ref="D276:S277"/>
    <mergeCell ref="X281:AA281"/>
    <mergeCell ref="K347:O354"/>
    <mergeCell ref="T289:W289"/>
    <mergeCell ref="X289:AA289"/>
    <mergeCell ref="AB289:AE289"/>
    <mergeCell ref="D318:S318"/>
    <mergeCell ref="T318:AH318"/>
    <mergeCell ref="D329:S329"/>
    <mergeCell ref="T329:AH329"/>
    <mergeCell ref="D331:AH331"/>
    <mergeCell ref="F320:Q320"/>
    <mergeCell ref="AB360:AG363"/>
    <mergeCell ref="AF268:AH270"/>
    <mergeCell ref="X268:AA270"/>
    <mergeCell ref="D284:AE285"/>
    <mergeCell ref="D270:S270"/>
    <mergeCell ref="T360:Y366"/>
    <mergeCell ref="T319:AH319"/>
    <mergeCell ref="D332:AH332"/>
    <mergeCell ref="D323:AH323"/>
    <mergeCell ref="C360:I365"/>
    <mergeCell ref="D129:O134"/>
    <mergeCell ref="AD142:AH143"/>
    <mergeCell ref="P129:V129"/>
    <mergeCell ref="D136:O136"/>
    <mergeCell ref="D142:O143"/>
    <mergeCell ref="D135:O135"/>
    <mergeCell ref="P130:V134"/>
    <mergeCell ref="P136:V137"/>
    <mergeCell ref="AB136:AH137"/>
    <mergeCell ref="P143:T143"/>
  </mergeCells>
  <conditionalFormatting sqref="D94 D96 D92 D98 BD313 BD311 BD307 BD309 D309 D311 D307 D313">
    <cfRule type="expression" priority="87" dxfId="1" stopIfTrue="1">
      <formula>AND($B$6="ZAZNACZ KOMÓRKI",$D92="")</formula>
    </cfRule>
  </conditionalFormatting>
  <conditionalFormatting sqref="P96 Y98 P92 P94 P98 BY313 P311 BP311 BP313 BP307 P307 Y313 P313 BP309 P309">
    <cfRule type="expression" priority="88" dxfId="1" stopIfTrue="1">
      <formula>AND($B$6="ZAZNACZ KOMÓRKI",$P92="")</formula>
    </cfRule>
  </conditionalFormatting>
  <conditionalFormatting sqref="Y94 Y92 Y96 BY307 BY311 BY309 Y307 Y309 Y311">
    <cfRule type="expression" priority="89" dxfId="1" stopIfTrue="1">
      <formula>AND($B$6="ZAZNACZ KOMÓRKI",$Y92="")</formula>
    </cfRule>
  </conditionalFormatting>
  <conditionalFormatting sqref="J42:AG43">
    <cfRule type="expression" priority="76" dxfId="1" stopIfTrue="1">
      <formula>AND($B$6="ZAZNACZ KOMÓRKI",J$42="")</formula>
    </cfRule>
  </conditionalFormatting>
  <conditionalFormatting sqref="AD94 CD309 AD309">
    <cfRule type="expression" priority="90" dxfId="1" stopIfTrue="1">
      <formula>AND($B$6="ZAZNACZ KOMÓRKI",$AD94="")</formula>
    </cfRule>
  </conditionalFormatting>
  <conditionalFormatting sqref="AD106 X106 X108 X110 X112 Q106 Q108 Q110 Q112">
    <cfRule type="expression" priority="120" dxfId="1" stopIfTrue="1">
      <formula>AND($B$6="ZAZNACZ KOMÓRKI",$Q$106="",$Q$108="",$Q$110="",$Q$112="",$X$106="",$X$108="",$X$110="",$X$112="")</formula>
    </cfRule>
  </conditionalFormatting>
  <conditionalFormatting sqref="Q36 G36">
    <cfRule type="expression" priority="132" dxfId="1" stopIfTrue="1">
      <formula>AND($B$6="zaznacz komórki",$G$36="",$Q$36="")</formula>
    </cfRule>
  </conditionalFormatting>
  <conditionalFormatting sqref="AD344:AG344 I357:Y357 AB357:AF357 C344:AB344 C357">
    <cfRule type="expression" priority="77" dxfId="0" stopIfTrue="1">
      <formula>$I$6="SPRAWDZAJ"</formula>
    </cfRule>
  </conditionalFormatting>
  <conditionalFormatting sqref="P300:P301 Q301">
    <cfRule type="expression" priority="78" dxfId="1" stopIfTrue="1">
      <formula>AND($B$6="ZAZNACZ KOMÓRKI",$P$300="")</formula>
    </cfRule>
  </conditionalFormatting>
  <conditionalFormatting sqref="D318:S318">
    <cfRule type="expression" priority="79" dxfId="1" stopIfTrue="1">
      <formula>AND($B$6="ZAZNACZ KOMÓRKI",$D$318="")</formula>
    </cfRule>
  </conditionalFormatting>
  <conditionalFormatting sqref="D320:S322">
    <cfRule type="expression" priority="80" dxfId="1" stopIfTrue="1">
      <formula>AND($B$6="ZAZNACZ KOMÓRKI",$F$320="")</formula>
    </cfRule>
  </conditionalFormatting>
  <conditionalFormatting sqref="G303">
    <cfRule type="expression" priority="81" dxfId="1" stopIfTrue="1">
      <formula>AND($B$6="ZAZNACZ KOMÓRKI",$G$303="",OR($P$300="",$P$300=2))</formula>
    </cfRule>
    <cfRule type="expression" priority="82" dxfId="103" stopIfTrue="1">
      <formula>AND($G$303="",$P$300=1,$S$303="")</formula>
    </cfRule>
    <cfRule type="expression" priority="83" dxfId="104" stopIfTrue="1">
      <formula>$P$300=0</formula>
    </cfRule>
  </conditionalFormatting>
  <conditionalFormatting sqref="S303">
    <cfRule type="expression" priority="84" dxfId="1" stopIfTrue="1">
      <formula>AND($B$6="ZAZNACZ KOMÓRKI",$S$303="",OR($P$300="",$P$300=2))</formula>
    </cfRule>
    <cfRule type="expression" priority="85" dxfId="1" stopIfTrue="1">
      <formula>AND($S$303="",$P$300=1,$G$303="")</formula>
    </cfRule>
    <cfRule type="expression" priority="86" dxfId="104" stopIfTrue="1">
      <formula>$P$300=0</formula>
    </cfRule>
  </conditionalFormatting>
  <conditionalFormatting sqref="D279:AH279 D281:AH281 D283:AH283 T291:AH291 T293:AH293 T295:AH295 T268:AA268 T266:AA266 T259:AE259 T257:AA257 T254:AA254 T249:AE249 T252:AA252 X238:AA238 X242:AE242 T231:W231 T228:W228 AB225:AE225 T225:W225 T222:W222 T216:AA216 T218:AE218 T213:AA213 T208:AA208 X204:AA204 T202:AE202 T195:W195 AB192:AE192 T192:W192 T185:AE185 T177:W183 P163:Y163 P161:Y161 P159:Y159 P150:Y150 P130 P152:Y152 U147:Y147 P145:Y145 P136:V136 P139 P126:V126 P128:V128 AC117 Q117 P123:V123 P154 U154">
    <cfRule type="expression" priority="91" dxfId="1" stopIfTrue="1">
      <formula>AND($B$6="ZAZNACZ KOMÓRKI",D117="")</formula>
    </cfRule>
  </conditionalFormatting>
  <conditionalFormatting sqref="D291:S291 D293:S293 D295:S295">
    <cfRule type="expression" priority="92" dxfId="1" stopIfTrue="1">
      <formula>AND(D291="",$B$6="ZAZNACZ KOMÓRKI")</formula>
    </cfRule>
  </conditionalFormatting>
  <conditionalFormatting sqref="P168:Y168">
    <cfRule type="expression" priority="93" dxfId="1" stopIfTrue="1">
      <formula>AND($B$6="ZAZNACZ KOMÓRKI",$P$168="")</formula>
    </cfRule>
  </conditionalFormatting>
  <conditionalFormatting sqref="P171:AH171">
    <cfRule type="expression" priority="94" dxfId="104" stopIfTrue="1">
      <formula>$P$171="#ARG!"</formula>
    </cfRule>
  </conditionalFormatting>
  <conditionalFormatting sqref="AB177:AE183">
    <cfRule type="expression" priority="95" dxfId="1" stopIfTrue="1">
      <formula>AND($B$6="ZAZNACZ KOMÓRKI",$AB$177="")</formula>
    </cfRule>
  </conditionalFormatting>
  <conditionalFormatting sqref="AR163:AV164 AD163:AH164">
    <cfRule type="expression" priority="96" dxfId="1" stopIfTrue="1">
      <formula>AND($AD$163="",$Q$36="x")</formula>
    </cfRule>
  </conditionalFormatting>
  <conditionalFormatting sqref="AR168:AV168">
    <cfRule type="expression" priority="97" dxfId="1" stopIfTrue="1">
      <formula>AND($AD$168="",$Q$36="x")</formula>
    </cfRule>
  </conditionalFormatting>
  <conditionalFormatting sqref="AR161:AV161">
    <cfRule type="expression" priority="98" dxfId="1" stopIfTrue="1">
      <formula>AND($AD$161="",$Q$36="x")</formula>
    </cfRule>
  </conditionalFormatting>
  <conditionalFormatting sqref="AR159:AV159">
    <cfRule type="expression" priority="99" dxfId="1" stopIfTrue="1">
      <formula>AND($AD$159="",$Q$36="x")</formula>
    </cfRule>
  </conditionalFormatting>
  <conditionalFormatting sqref="AR150:AV150">
    <cfRule type="expression" priority="101" dxfId="1" stopIfTrue="1">
      <formula>AND($AD$150="",$Q$36="x")</formula>
    </cfRule>
  </conditionalFormatting>
  <conditionalFormatting sqref="AR152:AV152 AD152:AH152">
    <cfRule type="expression" priority="102" dxfId="1" stopIfTrue="1">
      <formula>AND($AD$152="",$Q$36="x")</formula>
    </cfRule>
  </conditionalFormatting>
  <conditionalFormatting sqref="P147:T148">
    <cfRule type="expression" priority="103" dxfId="1" stopIfTrue="1">
      <formula>AND($B$6="ZAZNACZ KOMÓRKI",$P$147="")</formula>
    </cfRule>
  </conditionalFormatting>
  <conditionalFormatting sqref="AR145:AV145 AR154:AV154 AD145:AH145">
    <cfRule type="expression" priority="104" dxfId="1" stopIfTrue="1">
      <formula>AND($AD$145="",$Q$36="x")</formula>
    </cfRule>
  </conditionalFormatting>
  <conditionalFormatting sqref="AR147:AV148">
    <cfRule type="expression" priority="105" dxfId="1" stopIfTrue="1">
      <formula>AND($AD$147="",$Q$36="x")</formula>
    </cfRule>
  </conditionalFormatting>
  <conditionalFormatting sqref="AR136:AX137">
    <cfRule type="expression" priority="106" dxfId="1" stopIfTrue="1">
      <formula>AND($AB$136="",$Q$36="x")</formula>
    </cfRule>
  </conditionalFormatting>
  <conditionalFormatting sqref="AR139:AX140">
    <cfRule type="expression" priority="107" dxfId="1" stopIfTrue="1">
      <formula>AND($AB$139="",$Q$36="x")</formula>
    </cfRule>
  </conditionalFormatting>
  <conditionalFormatting sqref="AR126:AX126 AB126:AH126">
    <cfRule type="expression" priority="108" dxfId="1" stopIfTrue="1">
      <formula>AND($AB$126="",$Q$36="x")</formula>
    </cfRule>
  </conditionalFormatting>
  <conditionalFormatting sqref="AR128:AX130 AB128:AH128">
    <cfRule type="expression" priority="109" dxfId="1" stopIfTrue="1">
      <formula>AND($AB$128="",$Q$36="x")</formula>
    </cfRule>
  </conditionalFormatting>
  <conditionalFormatting sqref="S117">
    <cfRule type="expression" priority="111" dxfId="1" stopIfTrue="1">
      <formula>AND($B$6="ZAZNACZ KOMÓRKI",$S$117="")</formula>
    </cfRule>
  </conditionalFormatting>
  <conditionalFormatting sqref="U117">
    <cfRule type="expression" priority="112" dxfId="1" stopIfTrue="1">
      <formula>AND($B$6="ZAZNACZ KOMÓRKI",$U$117="")</formula>
    </cfRule>
  </conditionalFormatting>
  <conditionalFormatting sqref="X117">
    <cfRule type="expression" priority="113" dxfId="1" stopIfTrue="1">
      <formula>AND($B$6="ZAZNACZ KOMÓRKI",$X$117="")</formula>
    </cfRule>
  </conditionalFormatting>
  <conditionalFormatting sqref="Z117">
    <cfRule type="expression" priority="114" dxfId="1" stopIfTrue="1">
      <formula>AND($B$6="ZAZNACZ KOMÓRKI",$Z$117="")</formula>
    </cfRule>
  </conditionalFormatting>
  <conditionalFormatting sqref="AE117">
    <cfRule type="expression" priority="115" dxfId="1" stopIfTrue="1">
      <formula>AND($B$6="ZAZNACZ KOMÓRKI",$AE$117="")</formula>
    </cfRule>
  </conditionalFormatting>
  <conditionalFormatting sqref="AG117">
    <cfRule type="expression" priority="116" dxfId="1" stopIfTrue="1">
      <formula>AND($B$6="ZAZNACZ KOMÓRKI",$AG$117="")</formula>
    </cfRule>
  </conditionalFormatting>
  <conditionalFormatting sqref="Q102:V104">
    <cfRule type="expression" priority="117" dxfId="1" stopIfTrue="1">
      <formula>AND($B$6="ZAZNACZ KOMÓRKI",$Q$102="")</formula>
    </cfRule>
  </conditionalFormatting>
  <conditionalFormatting sqref="X102:AD104">
    <cfRule type="expression" priority="118" dxfId="1" stopIfTrue="1">
      <formula>AND($B$6="ZAZNACZ KOMÓRKI",$X$102="")</formula>
    </cfRule>
  </conditionalFormatting>
  <conditionalFormatting sqref="G80 G82 G84 G86 G88">
    <cfRule type="expression" priority="119" dxfId="1" stopIfTrue="1">
      <formula>AND($B$6="ZAZNACZ KOMÓRKI",$G$80="",$G$82="",$G$84="",$G$86="",$G$88="")</formula>
    </cfRule>
  </conditionalFormatting>
  <conditionalFormatting sqref="P115:AH115">
    <cfRule type="expression" priority="121" dxfId="1" stopIfTrue="1">
      <formula>AND($B$6="ZAZNACZ KOMÓRKI",$P$115="")</formula>
    </cfRule>
  </conditionalFormatting>
  <conditionalFormatting sqref="AF102:AG104">
    <cfRule type="expression" priority="122" dxfId="1" stopIfTrue="1">
      <formula>AND($B$6="ZAZNACZ KOMÓRKI",$AF$102="")</formula>
    </cfRule>
  </conditionalFormatting>
  <conditionalFormatting sqref="AR123:AX124 AB123:AH124">
    <cfRule type="expression" priority="123" dxfId="1" stopIfTrue="1">
      <formula>AND($AB$123="",$Q$36="x")</formula>
    </cfRule>
  </conditionalFormatting>
  <conditionalFormatting sqref="C18:AH18">
    <cfRule type="expression" priority="124" dxfId="29" stopIfTrue="1">
      <formula>$R$15&gt;2009</formula>
    </cfRule>
  </conditionalFormatting>
  <conditionalFormatting sqref="R40:AA40">
    <cfRule type="expression" priority="125" dxfId="1" stopIfTrue="1">
      <formula>AND($Q$39="",$B$6="ZAZNACZ KOMÓRKI")</formula>
    </cfRule>
  </conditionalFormatting>
  <conditionalFormatting sqref="D57:AH57">
    <cfRule type="expression" priority="126" dxfId="1" stopIfTrue="1">
      <formula>AND($B$6="ZAZNACZ KOMÓRKI",$D$57="")</formula>
    </cfRule>
  </conditionalFormatting>
  <conditionalFormatting sqref="D59:AH59">
    <cfRule type="expression" priority="127" dxfId="1" stopIfTrue="1">
      <formula>AND($B$6="ZAZNACZ KOMÓRKI",$D$59="")</formula>
    </cfRule>
  </conditionalFormatting>
  <conditionalFormatting sqref="D39:J39">
    <cfRule type="expression" priority="128" dxfId="105" stopIfTrue="1">
      <formula>$D$39=$AL$40</formula>
    </cfRule>
  </conditionalFormatting>
  <conditionalFormatting sqref="K39:N39">
    <cfRule type="expression" priority="129" dxfId="105" stopIfTrue="1">
      <formula>$K$39=$AL$42</formula>
    </cfRule>
  </conditionalFormatting>
  <conditionalFormatting sqref="S63:AH65">
    <cfRule type="expression" priority="130" dxfId="1" stopIfTrue="1">
      <formula>AND($B$6="ZAZNACZ KOMÓRKI",OR($S$63=""))</formula>
    </cfRule>
  </conditionalFormatting>
  <conditionalFormatting sqref="Q39:AB39 Q40 AB40">
    <cfRule type="expression" priority="131" dxfId="1" stopIfTrue="1">
      <formula>AND($B$6="zaznacz komórki",$Q$39="")</formula>
    </cfRule>
  </conditionalFormatting>
  <conditionalFormatting sqref="G50 G52 G54">
    <cfRule type="expression" priority="133" dxfId="1" stopIfTrue="1">
      <formula>AND($B$6="ZAZNACZ KOMÓRKI",$G$50="",$G$52="",$G$54="")</formula>
    </cfRule>
  </conditionalFormatting>
  <conditionalFormatting sqref="S61:AH62">
    <cfRule type="expression" priority="134" dxfId="1" stopIfTrue="1">
      <formula>AND($B$6="ZAZNACZ KOMÓRKI",$S$61="",$G$52="",$G$54="")</formula>
    </cfRule>
  </conditionalFormatting>
  <conditionalFormatting sqref="D68:O70">
    <cfRule type="expression" priority="135" dxfId="1" stopIfTrue="1">
      <formula>AND($B$6="ZAZNACZ KOMÓRKI",$D$68="",$S$61="",AND($G$52="",$G$54=""))</formula>
    </cfRule>
    <cfRule type="expression" priority="136" dxfId="1" stopIfTrue="1">
      <formula>ISTEXT($S$61)</formula>
    </cfRule>
  </conditionalFormatting>
  <conditionalFormatting sqref="P68:X70">
    <cfRule type="expression" priority="137" dxfId="1" stopIfTrue="1">
      <formula>AND($B$6="ZAZNACZ KOMÓRKI",$P$68="",$S$61="",AND($G$52="",$G$54=""))</formula>
    </cfRule>
    <cfRule type="expression" priority="138" dxfId="1" stopIfTrue="1">
      <formula>ISTEXT($S$61)</formula>
    </cfRule>
  </conditionalFormatting>
  <conditionalFormatting sqref="Y68:AH70">
    <cfRule type="expression" priority="139" dxfId="1" stopIfTrue="1">
      <formula>AND($B$6="ZAZNACZ KOMÓRKI",$Y$68="",$S$61="",AND($G$52="",$G$54=""))</formula>
    </cfRule>
    <cfRule type="expression" priority="140" dxfId="1" stopIfTrue="1">
      <formula>ISTEXT($S$61)</formula>
    </cfRule>
  </conditionalFormatting>
  <conditionalFormatting sqref="D73:AH73">
    <cfRule type="expression" priority="141" dxfId="1" stopIfTrue="1">
      <formula>AND($B$6="ZAZNACZ KOMÓRKI",$D$73="")</formula>
    </cfRule>
  </conditionalFormatting>
  <conditionalFormatting sqref="D75:AH75">
    <cfRule type="expression" priority="142" dxfId="1" stopIfTrue="1">
      <formula>AND($B$6="ZAZNACZ KOMÓRKI",$D$75="")</formula>
    </cfRule>
  </conditionalFormatting>
  <conditionalFormatting sqref="D77:S77">
    <cfRule type="expression" priority="143" dxfId="1" stopIfTrue="1">
      <formula>AND($B$6="ZAZNACZ KOMÓRKI",$D$77="")</formula>
    </cfRule>
  </conditionalFormatting>
  <conditionalFormatting sqref="T77:AH77">
    <cfRule type="expression" priority="144" dxfId="1" stopIfTrue="1">
      <formula>AND($B$6="ZAZNACZ KOMÓRKI",$T$77="")</formula>
    </cfRule>
  </conditionalFormatting>
  <conditionalFormatting sqref="D61:R65">
    <cfRule type="expression" priority="145" dxfId="1" stopIfTrue="1">
      <formula>AND($B$6="ZAZNACZ KOMÓRKI",$D$61="")</formula>
    </cfRule>
  </conditionalFormatting>
  <conditionalFormatting sqref="E10:Z12">
    <cfRule type="expression" priority="146" dxfId="101" stopIfTrue="1">
      <formula>$E$10&lt;&gt;""</formula>
    </cfRule>
  </conditionalFormatting>
  <conditionalFormatting sqref="D127:O127 C13:AH17 C10:D12 AA10:AH12 D33:AH34 D45:AH48 D66:AH66 D71:AH71 C33:C89 C90:AH90 C91:C118 D99:AH100 D101:O118 C119:AH120 D323:AH323 P121:AH121 D141:AH143 D129 C165:O168 D169:AH169 D170:O171 D172:AH175 G25:AH31 D271:AE272 AB265:AE270 AB251:AE257 T237:W247 X227:AE236 AB237:AE240 X221:AA226 AB221:AE223 AB203:AE216 T203:W206 X194:AE200 X191:AA193 X176:AA183 C275:AH275 C276:C285 D276:AH277 D284:AE285 C286:AH286 D287:AH289 C287:C297 D296:AE297 C298:AH298 C299:C313 D305:AH305 D316:AH316 C316:C333 D135:O140 D267:S270 D162:O164 G21:AH23 D258:S258 D176:S237 D265:S265 D158:O160 D153:O153 D151:O151 D149:O149 D144:O146 C19:E31 F19:AH19 F21:F31 D121:O125 C121:C164 D241:S256 C169:C272 P166:AH166 P165:AC165">
    <cfRule type="expression" priority="147" dxfId="102" stopIfTrue="1">
      <formula>$E$10&lt;&gt;""</formula>
    </cfRule>
  </conditionalFormatting>
  <conditionalFormatting sqref="AF36:AG36">
    <cfRule type="expression" priority="222" dxfId="1" stopIfTrue="1">
      <formula>AND($B$6="zaznacz komórki",$AF$36="")</formula>
    </cfRule>
  </conditionalFormatting>
  <conditionalFormatting sqref="AA36:AD36">
    <cfRule type="expression" priority="223" dxfId="1" stopIfTrue="1">
      <formula>AND($B$6="zaznacz komórki",$AA$36="")</formula>
    </cfRule>
  </conditionalFormatting>
  <conditionalFormatting sqref="AB136:AH137">
    <cfRule type="expression" priority="26" dxfId="1" stopIfTrue="1">
      <formula>AND($AB$136="",$Q$36="x")</formula>
    </cfRule>
  </conditionalFormatting>
  <conditionalFormatting sqref="AB130:AH130">
    <cfRule type="expression" priority="27" dxfId="1" stopIfTrue="1">
      <formula>AND($AB$128="",$Q$36="x")</formula>
    </cfRule>
  </conditionalFormatting>
  <conditionalFormatting sqref="AB139:AH140">
    <cfRule type="expression" priority="25" dxfId="1" stopIfTrue="1">
      <formula>AND($AB$139="",$Q$36="x")</formula>
    </cfRule>
  </conditionalFormatting>
  <conditionalFormatting sqref="AD150:AH150">
    <cfRule type="expression" priority="7" dxfId="1" stopIfTrue="1">
      <formula>AND($AD$150="",$Q$36="x")</formula>
    </cfRule>
  </conditionalFormatting>
  <conditionalFormatting sqref="AD154:AH154">
    <cfRule type="expression" priority="5" dxfId="1" stopIfTrue="1">
      <formula>AND($AD$145="",$Q$36="x")</formula>
    </cfRule>
  </conditionalFormatting>
  <conditionalFormatting sqref="AD161:AH161">
    <cfRule type="expression" priority="3" dxfId="1" stopIfTrue="1">
      <formula>AND($AD$161="",$Q$36="x")</formula>
    </cfRule>
  </conditionalFormatting>
  <conditionalFormatting sqref="AD159:AH159">
    <cfRule type="expression" priority="4" dxfId="1" stopIfTrue="1">
      <formula>AND($AD$159="",$Q$36="x")</formula>
    </cfRule>
  </conditionalFormatting>
  <conditionalFormatting sqref="AD168:AH168">
    <cfRule type="expression" priority="2" dxfId="1" stopIfTrue="1">
      <formula>AND($AD$168="",$Q$36="x")</formula>
    </cfRule>
  </conditionalFormatting>
  <conditionalFormatting sqref="AD147:AH148">
    <cfRule type="expression" priority="1" dxfId="1" stopIfTrue="1">
      <formula>AND($AD$163="",$Q$36="x")</formula>
    </cfRule>
  </conditionalFormatting>
  <dataValidations count="52">
    <dataValidation type="list" showInputMessage="1" showErrorMessage="1" prompt="Proszę zaznaczyć właściwy kwadrat wpisując &quot;X&quot;" sqref="G80">
      <formula1>BP$79:BP$80</formula1>
    </dataValidation>
    <dataValidation type="list" showInputMessage="1" showErrorMessage="1" prompt="Proszę zaznaczyć właściwy kwadrat wpisując &quot;X&quot;" sqref="AD106 X106">
      <formula1>$BT$105:$BT$106</formula1>
    </dataValidation>
    <dataValidation type="list" showInputMessage="1" showErrorMessage="1" prompt="Proszę zaznaczyć właściwy kwadrat wpisując &quot;X&quot;" sqref="X108">
      <formula1>$BU$105:$BU$106</formula1>
    </dataValidation>
    <dataValidation type="list" showInputMessage="1" showErrorMessage="1" prompt="Proszę zaznaczyć właściwy kwadrat wpisując &quot;X&quot;" sqref="X110">
      <formula1>$BV$104:$BV$105</formula1>
    </dataValidation>
    <dataValidation type="list" showInputMessage="1" showErrorMessage="1" prompt="Proszę zaznaczyć właściwy kwadrat wpisując &quot;X&quot;" sqref="X112">
      <formula1>$BW$104:$BW$105</formula1>
    </dataValidation>
    <dataValidation type="list" showInputMessage="1" showErrorMessage="1" prompt="Proszę zaznaczyć właściwy kwadrat wpisując &quot;X&quot;" sqref="Q36">
      <formula1>$AL$35:$AL$36</formula1>
    </dataValidation>
    <dataValidation operator="equal" allowBlank="1" showInputMessage="1" showErrorMessage="1" prompt="Proszę wpisać datę w formacie ddmmrrrr bez &quot;-&quot;" errorTitle="FORMAT" error="Proszę wpisać datę w formacie DDMMRRRR - bez myślników, 8 znaków." sqref="F320:Q320 D68:O68"/>
    <dataValidation type="list" showInputMessage="1" showErrorMessage="1" sqref="S303">
      <formula1>$BN$302:$BN$303</formula1>
    </dataValidation>
    <dataValidation type="list" showInputMessage="1" showErrorMessage="1" sqref="G303">
      <formula1>$BO$303:$BO$304</formula1>
    </dataValidation>
    <dataValidation type="list" allowBlank="1" showInputMessage="1" showErrorMessage="1" prompt="Proszę wpisać liczbę załączników" sqref="P300">
      <formula1>$AO$292:$AO$294</formula1>
    </dataValidation>
    <dataValidation allowBlank="1" showInputMessage="1" showErrorMessage="1" prompt="ADRES DO KORESPONDENCJI - pozycje przypisane jako domyślne, jeśli adres do korespondencji jest inny niż adres zamieszkania/siedziby, proszę wypełnić komórki" sqref="D305:N305"/>
    <dataValidation type="list" allowBlank="1" showInputMessage="1" showErrorMessage="1" prompt="w celu ułatwienia wypełniania arkusza można wybrać z listy &quot;ZAZNACZ KOMÓRKI&quot; lub &quot;ODZNACZ KOMÓRKI&quot;, co powoduje oznaczenie kolorem niebieskim komórek do wypełnienia" sqref="C343:F343">
      <formula1>$BD$11:$BD$13</formula1>
    </dataValidation>
    <dataValidation type="decimal" allowBlank="1" showInputMessage="1" showErrorMessage="1" prompt="Proszę podać podstawę opodatkowania w formacie x,xx" errorTitle="FORMAT" error="Podano podstawę opodatkowania jako liczbę ujemną lub w niewłaściwym formacie. Proszę użyć przecinka &quot;,&quot; jako separatora liczb dziesiętnych." sqref="T279:AA279 T257:AA257 X238:AA238 X242:AA242 T254:AA254 T249:AA249 T252:AA252 T259:AA259 T266:AA266 T268:AA268 T225:W225 T222:W222 T218:AA218 T216:AA216 T228:W228 T231:W231 X204:AA204 T202:AA202 T195:W195 T192:W192 T213:AA213 T208:AA208 T177 T185:AA185 T295:AA295 T281:AA281 T283:AA283 T291:AA291 T293:AA293">
      <formula1>0</formula1>
      <formula2>100000000000000</formula2>
    </dataValidation>
    <dataValidation type="whole" allowBlank="1" showInputMessage="1" showErrorMessage="1" prompt="Proszę podać podstawę opodatkowania wyrażoną w złotych, z dokładnością do 1 zł" errorTitle="FORMAT" error="Podano podstawę opodatkowania jako liczbę ujemną lub jako liczbę dziesiętną. Proszę podać podstawę opodatkowania z dokładnością do 1 zł." sqref="AB279:AE279 AB242:AE242 AB249:AE249 AB259:AE259 AB225:AE225 AB218:AE218 AB202:AE202 AB192:AE192 AB177 AB185:AE185 AB293:AE293 AB295:AE295 AB281:AE281 AB283:AE283 AB291:AE291">
      <formula1>0</formula1>
      <formula2>10000000000000000</formula2>
    </dataValidation>
    <dataValidation allowBlank="1" showInputMessage="1" showErrorMessage="1" prompt="Proszę obliczyć kwotę zwolnienia uwzględniając właściwe stawki podatku" sqref="AI279 AI293 AI291 AI283 AI281 AI295"/>
    <dataValidation type="decimal" allowBlank="1" showInputMessage="1" showErrorMessage="1" prompt="Proszę SAMODZIELNIE obliczyć kwotę zwolnienia uwzględniając właściwe stawki podatku" error="Podano podstawę opodatkowania jako liczbę ujemną lub jako liczbę dziesiętną." sqref="AF279:AH279 AF291:AH291 AF293:AH293 AF295:AH295 AF281:AH281 AF283:AH283">
      <formula1>0</formula1>
      <formula2>10000000000</formula2>
    </dataValidation>
    <dataValidation type="decimal" allowBlank="1" showInputMessage="1" showErrorMessage="1" prompt="Proszę podać podstawę opodatkowania w formacie x,xx" errorTitle="FORMAT" error="Podano podstawę opodatkowania jako liczbę ujemną lub w niewłaściwym formacie. Proszę użyć przecinka &quot;,&quot; jako separatora liczb dziesiętnych." sqref="P163:Y163 U154 P154 P159:Y159 P161:Y161 P152:Y152 P150:Y150 U147:Y147 P147 P145:Y145">
      <formula1>0</formula1>
      <formula2>10000000000000000</formula2>
    </dataValidation>
    <dataValidation type="whole" allowBlank="1" showInputMessage="1" showErrorMessage="1" prompt="Proszę podać podstawę opodatkowania wyrażoną w złotych, z dokładnością do 1 zł" errorTitle="FORMAT" error="Podano podstawę opodatkowania jako liczbę ujemną lub jako liczbę dziesiętną. Proszę podać podstawę opodatkowania z dokładnością do 1 zł." sqref="P168:Y168">
      <formula1>0</formula1>
      <formula2>100000000000000000000</formula2>
    </dataValidation>
    <dataValidation type="decimal" allowBlank="1" showInputMessage="1" showErrorMessage="1" prompt="Proszę podać podstawę opodatkowania w formacie x,xxxx" sqref="P136:V136">
      <formula1>0</formula1>
      <formula2>10000000000000000</formula2>
    </dataValidation>
    <dataValidation type="decimal" allowBlank="1" showInputMessage="1" showErrorMessage="1" prompt="Proszę podać podstawę opodatkowania w formacie x,xx" sqref="P139 P130 P128:V128 P126:V126 P123:V123">
      <formula1>0</formula1>
      <formula2>10000000000000000</formula2>
    </dataValidation>
    <dataValidation allowBlank="1" showInputMessage="1" showErrorMessage="1" prompt="W przypadku składania korekty deklaracji, proszę wyliczyć samodzielnie kwotę podatku." sqref="AB126:AH126 AB128:AH128 AR139:AX140 AB136:AH137 AB129 AB123:AH124 AD129:AH129 AR126:AX126 AR128:AX130 AR123:AX124 AR136:AX137 AB130:AH130 AB139:AH140"/>
    <dataValidation type="list" showInputMessage="1" showErrorMessage="1" prompt="Proszę zaznaczyć właściwy kwadrat wpisując &quot;X&quot;" sqref="Q106">
      <formula1>$BP$105:$BP$106</formula1>
    </dataValidation>
    <dataValidation type="list" showInputMessage="1" showErrorMessage="1" prompt="Proszę zaznaczyć właściwy kwadrat wpisując &quot;X&quot;" sqref="Q108">
      <formula1>$BQ$105:$BQ$106</formula1>
    </dataValidation>
    <dataValidation type="list" showInputMessage="1" showErrorMessage="1" prompt="Proszę zaznaczyć właściwy kwadrat wpisując &quot;X&quot;" sqref="Q110">
      <formula1>$BR$105:$BR$106</formula1>
    </dataValidation>
    <dataValidation type="list" showInputMessage="1" showErrorMessage="1" prompt="Proszę zaznaczyć właściwy kwadrat wpisując &quot;X&quot;" sqref="Q112">
      <formula1>$BS$105:$BS$106</formula1>
    </dataValidation>
    <dataValidation type="list" showInputMessage="1" showErrorMessage="1" prompt="Proszę zaznaczyć właściwy kwadrat wpisując &quot;X&quot;" sqref="G82">
      <formula1>$BQ$79:$BQ$80</formula1>
    </dataValidation>
    <dataValidation type="list" showInputMessage="1" showErrorMessage="1" prompt="Proszę zaznaczyć właściwy kwadrat wpisując &quot;X&quot;" sqref="G84">
      <formula1>$BR$79:$BR$80</formula1>
    </dataValidation>
    <dataValidation type="list" showInputMessage="1" showErrorMessage="1" prompt="Proszę zaznaczyć właściwy kwadrat wpisując &quot;X&quot;" sqref="G86">
      <formula1>$BS$79:$BS$80</formula1>
    </dataValidation>
    <dataValidation type="list" showInputMessage="1" showErrorMessage="1" prompt="Proszę zaznaczyć właściwy kwadrat wpisując &quot;X&quot;" sqref="G88">
      <formula1>$BT$79:$BT$80</formula1>
    </dataValidation>
    <dataValidation allowBlank="1" showInputMessage="1" showErrorMessage="1" prompt="Proszę podać numer budynku i/lub lokalu" sqref="AE102:AG102"/>
    <dataValidation type="list" allowBlank="1" showInputMessage="1" showErrorMessage="1" prompt="Proszę wybrać z listy właściwy kod" sqref="Q102:V102">
      <formula1>$BX$15:$BX$16</formula1>
    </dataValidation>
    <dataValidation allowBlank="1" showInputMessage="1" showErrorMessage="1" prompt="Proszę wpisać miejsce położenia nieruchomości wg ulicy/placu&#10;" sqref="X102:AD102"/>
    <dataValidation type="list" allowBlank="1" showInputMessage="1" showErrorMessage="1" sqref="I6">
      <formula1>$BD$11:$BD$12</formula1>
    </dataValidation>
    <dataValidation type="whole" allowBlank="1" showInputMessage="1" showErrorMessage="1" errorTitle="STATUS DEKLARACJI" error="WYPEŁNIANY AKRUSZ DOTYCZY STAWEK OBOWIĄZUJĄCYCH WYŁĄCZNIE W 2009 R.&#10;PROSZĘ NIE WYKORZYSTYWAĆ ARKUSZA DO DLA LAT NASTĘPNYCH." sqref="Q15:V15">
      <formula1>2010</formula1>
      <formula2>2015</formula2>
    </dataValidation>
    <dataValidation showInputMessage="1" showErrorMessage="1" error="BABOL!!!" sqref="AH38:AI38"/>
    <dataValidation type="list" allowBlank="1" showInputMessage="1" showErrorMessage="1" prompt="Proszę zaznaczyć właściwy kwadrat wpisując &quot;X&quot;" sqref="G36">
      <formula1>$AM$35:$AM$36</formula1>
    </dataValidation>
    <dataValidation type="list" allowBlank="1" showInputMessage="1" showErrorMessage="1" prompt="Proszę zaznaczyć właściwy kwadrat wpisując &quot;X&quot;" sqref="G50">
      <formula1>$AL$49:$AL$50</formula1>
    </dataValidation>
    <dataValidation type="list" allowBlank="1" showInputMessage="1" showErrorMessage="1" prompt="Proszę zaznaczyć właściwy kwadrat wpisując &quot;X&quot;" sqref="G52">
      <formula1>$AM$49:$AM$50</formula1>
    </dataValidation>
    <dataValidation type="list" allowBlank="1" showInputMessage="1" showErrorMessage="1" prompt="Proszę zaznaczyć właściwy kwadrat wpisując &quot;X&quot;" sqref="G54">
      <formula1>$AN$49:$AN$50</formula1>
    </dataValidation>
    <dataValidation type="list" allowBlank="1" showInputMessage="1" showErrorMessage="1" prompt="proszę skreślić niewłaściwe poprzez wybór z listy" sqref="D39:J39">
      <formula1>$AL$39:$AL$40</formula1>
    </dataValidation>
    <dataValidation type="list" allowBlank="1" showInputMessage="1" showErrorMessage="1" prompt="proszę skreślić niewłaściwe poprzez wybór z listy" sqref="K39:N39">
      <formula1>$AL$41:$AL$42</formula1>
    </dataValidation>
    <dataValidation type="list" allowBlank="1" showInputMessage="1" showErrorMessage="1" sqref="C9:D9">
      <formula1>$AQ$11:$AQ$12</formula1>
    </dataValidation>
    <dataValidation type="list" allowBlank="1" showInputMessage="1" showErrorMessage="1" prompt="w celu ułatwienia wypełniania arkusza można wybrać z listy &quot;ZAZNACZ KOMÓRKI&quot; lub &quot;ODZNACZ KOMÓRKI&quot;, co powoduje oznaczenie kolorem niebieskim komórek do wypełnienia" sqref="B6">
      <formula1>$AQ$11:$AQ$12</formula1>
    </dataValidation>
    <dataValidation allowBlank="1" showInputMessage="1" showErrorMessage="1" prompt="Proszę wpisać datę w formacie ddmmrrrr bez &quot;-&quot;" errorTitle="FORMAT" error="Proszę wpisać datę w formacie DDMMRRRR - bez myślników, 8 znaków." sqref="Q39:AB39"/>
    <dataValidation allowBlank="1" showInputMessage="1" showErrorMessage="1" prompt="proszę wpisać numer PESEL" sqref="S61:AG61"/>
    <dataValidation allowBlank="1" showInputMessage="1" showErrorMessage="1" prompt="proszę wpisać numer NIP" sqref="S63:AG63"/>
    <dataValidation type="list" allowBlank="1" showInputMessage="1" showErrorMessage="1" sqref="P92:X92">
      <formula1>$BO$89:$BO$105</formula1>
    </dataValidation>
    <dataValidation type="list" allowBlank="1" showInputMessage="1" showErrorMessage="1" sqref="Y36">
      <formula1>$AZ$33:$AZ$44</formula1>
    </dataValidation>
    <dataValidation type="list" allowBlank="1" showInputMessage="1" showErrorMessage="1" prompt="Proszę wskazać rok, od którego obowiązuje korekta deklaracji" sqref="AF36:AG36">
      <formula1>$AT$34:$AT$41</formula1>
    </dataValidation>
    <dataValidation type="list" allowBlank="1" showInputMessage="1" showErrorMessage="1" prompt="Proszę wskazać miesiąc, od którego obowiązujekorekta deklaracji" sqref="AA36:AD36">
      <formula1>$AZ$33:$AZ$44</formula1>
    </dataValidation>
    <dataValidation showInputMessage="1" showErrorMessage="1" sqref="BQ312:BX312 BP307:BP313 BQ308:BX308 BQ310:BX310 P307 P308:X308 P309 P310:X310 P311 P312:X312 P313"/>
    <dataValidation type="list" allowBlank="1" showInputMessage="1" showErrorMessage="1" prompt="Proszę wybrać z listy właściwą uchwałę" errorTitle="FORMAT" error="Proszę wybrać z listy tytuł właściwej uchwały" sqref="D291:S291 D295:S295 D293:S293">
      <formula1>$T$478:$T$485</formula1>
    </dataValidation>
  </dataValidations>
  <hyperlinks>
    <hyperlink ref="J4" location="'DN-1'!A1" display="DN-1"/>
    <hyperlink ref="S4" location="'ZDN-1'!A1" display="ZDN-1"/>
    <hyperlink ref="AB4" location="'ZDN-2'!A1" display="ZDN-2"/>
    <hyperlink ref="B4:G4" location="objaśnienia!A1" display="OBJAŚNIENIA"/>
    <hyperlink ref="BY313" r:id="rId1" display="K.SIWEK@UMS.PL"/>
    <hyperlink ref="P6:U7" location="'DN-1'!C387" display="PODSUMOWANIE"/>
  </hyperlinks>
  <printOptions/>
  <pageMargins left="0.3" right="0.23" top="0.56" bottom="0.42" header="0.36" footer="0.2"/>
  <pageSetup horizontalDpi="600" verticalDpi="600" orientation="portrait" paperSize="9" r:id="rId4"/>
  <headerFooter alignWithMargins="0">
    <oddHeader>&amp;C&amp;5POLA JASNE WYPEŁNIA PODATNIK, WYPEŁNIAĆ NA MASZYNIE, KOMPUTEROWO LUB RĘCZNIE, DUŻYMI DRUKOWANYMI LITERAMI, CZARNYM LUB NIEBIESKIM KOLOREM</oddHeader>
    <oddFooter>&amp;RDN-1   &amp;"Verdana,Pogrubiony"&amp;P &amp;"Verdana,Normalny"/ &amp;N</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Arkusz3">
    <tabColor indexed="12"/>
  </sheetPr>
  <dimension ref="A1:BY119"/>
  <sheetViews>
    <sheetView showGridLines="0" showRowColHeaders="0" zoomScalePageLayoutView="0" workbookViewId="0" topLeftCell="A4">
      <selection activeCell="K21" sqref="K21:N21"/>
    </sheetView>
  </sheetViews>
  <sheetFormatPr defaultColWidth="0" defaultRowHeight="12.75" zeroHeight="1"/>
  <cols>
    <col min="1" max="1" width="3.375" style="345" customWidth="1"/>
    <col min="2" max="2" width="1.00390625" style="278" customWidth="1"/>
    <col min="3" max="3" width="3.375" style="278" customWidth="1"/>
    <col min="4" max="4" width="2.75390625" style="278" customWidth="1"/>
    <col min="5" max="14" width="2.625" style="278" customWidth="1"/>
    <col min="15" max="15" width="2.25390625" style="278" customWidth="1"/>
    <col min="16" max="48" width="2.625" style="278" customWidth="1"/>
    <col min="49" max="49" width="1.00390625" style="278" customWidth="1"/>
    <col min="50" max="50" width="5.00390625" style="345" customWidth="1"/>
    <col min="51" max="52" width="9.00390625" style="345" hidden="1" customWidth="1"/>
    <col min="53" max="53" width="9.00390625" style="285" hidden="1" customWidth="1"/>
    <col min="54" max="57" width="9.00390625" style="345" hidden="1" customWidth="1"/>
    <col min="58" max="16384" width="9.00390625" style="278" hidden="1" customWidth="1"/>
  </cols>
  <sheetData>
    <row r="1" spans="36:77" s="73" customFormat="1" ht="5.25" customHeight="1">
      <c r="AJ1" s="86"/>
      <c r="AK1" s="86"/>
      <c r="AL1" s="86"/>
      <c r="AM1" s="86"/>
      <c r="AN1" s="86"/>
      <c r="AO1" s="86"/>
      <c r="AP1" s="86"/>
      <c r="AQ1" s="86"/>
      <c r="AR1" s="86"/>
      <c r="AS1" s="86"/>
      <c r="AT1" s="86"/>
      <c r="AU1" s="86"/>
      <c r="AV1" s="86"/>
      <c r="AW1" s="86"/>
      <c r="AX1" s="86"/>
      <c r="AY1" s="86"/>
      <c r="AZ1" s="86"/>
      <c r="BA1" s="285"/>
      <c r="BB1" s="86"/>
      <c r="BC1" s="86"/>
      <c r="BD1" s="86"/>
      <c r="BE1" s="86"/>
      <c r="BF1" s="86"/>
      <c r="BG1" s="86"/>
      <c r="BH1" s="86"/>
      <c r="BI1" s="86"/>
      <c r="BJ1" s="86"/>
      <c r="BK1" s="86"/>
      <c r="BL1" s="86"/>
      <c r="BM1" s="86"/>
      <c r="BN1" s="86"/>
      <c r="BO1" s="86"/>
      <c r="BP1" s="86"/>
      <c r="BQ1" s="86"/>
      <c r="BR1" s="86"/>
      <c r="BS1" s="86"/>
      <c r="BT1" s="86"/>
      <c r="BU1" s="86"/>
      <c r="BV1" s="86"/>
      <c r="BW1" s="86"/>
      <c r="BX1" s="86"/>
      <c r="BY1" s="86"/>
    </row>
    <row r="2" spans="2:77" s="73" customFormat="1" ht="12.75">
      <c r="B2" s="1187" t="s">
        <v>784</v>
      </c>
      <c r="C2" s="1188"/>
      <c r="D2" s="1188"/>
      <c r="E2" s="1188"/>
      <c r="F2" s="1188"/>
      <c r="G2" s="1188"/>
      <c r="H2" s="1188"/>
      <c r="I2" s="1188"/>
      <c r="J2" s="1188"/>
      <c r="K2" s="1188"/>
      <c r="L2" s="1188"/>
      <c r="M2" s="1188"/>
      <c r="N2" s="1188"/>
      <c r="O2" s="1188"/>
      <c r="P2" s="1188"/>
      <c r="Q2" s="1188"/>
      <c r="R2" s="1189"/>
      <c r="S2" s="1189"/>
      <c r="T2" s="1189"/>
      <c r="U2" s="1189"/>
      <c r="V2" s="1189"/>
      <c r="W2" s="1189"/>
      <c r="X2" s="1189"/>
      <c r="Y2" s="1189"/>
      <c r="Z2" s="1189"/>
      <c r="AA2" s="1189"/>
      <c r="AB2" s="1189"/>
      <c r="AC2" s="1189"/>
      <c r="AD2" s="1189"/>
      <c r="AE2" s="1189"/>
      <c r="AF2" s="1189"/>
      <c r="AG2" s="1189"/>
      <c r="AH2" s="1189"/>
      <c r="AI2" s="1189"/>
      <c r="AJ2" s="1103"/>
      <c r="AK2" s="1103"/>
      <c r="AL2" s="1103"/>
      <c r="AM2" s="1103"/>
      <c r="AN2" s="1103"/>
      <c r="AO2" s="1103"/>
      <c r="AP2" s="1103"/>
      <c r="AQ2" s="1103"/>
      <c r="AR2" s="1103"/>
      <c r="AS2" s="1103"/>
      <c r="AT2" s="1103"/>
      <c r="AU2" s="1103"/>
      <c r="AV2" s="1103"/>
      <c r="AW2" s="1103"/>
      <c r="AX2" s="84"/>
      <c r="AY2" s="84"/>
      <c r="AZ2" s="84"/>
      <c r="BA2" s="84"/>
      <c r="BB2" s="84"/>
      <c r="BC2" s="84"/>
      <c r="BD2" s="84"/>
      <c r="BE2" s="86"/>
      <c r="BF2" s="86"/>
      <c r="BG2" s="86"/>
      <c r="BH2" s="86"/>
      <c r="BI2" s="86"/>
      <c r="BJ2" s="86"/>
      <c r="BK2" s="86"/>
      <c r="BL2" s="86"/>
      <c r="BM2" s="86"/>
      <c r="BN2" s="86"/>
      <c r="BO2" s="86"/>
      <c r="BP2" s="86"/>
      <c r="BQ2" s="86"/>
      <c r="BR2" s="86"/>
      <c r="BS2" s="86"/>
      <c r="BT2" s="86"/>
      <c r="BU2" s="86"/>
      <c r="BV2" s="86"/>
      <c r="BW2" s="86"/>
      <c r="BX2" s="86"/>
      <c r="BY2" s="86"/>
    </row>
    <row r="3" spans="37:77" s="73" customFormat="1" ht="5.25" customHeight="1">
      <c r="AK3" s="86"/>
      <c r="AL3" s="86"/>
      <c r="AM3" s="86"/>
      <c r="AN3" s="86"/>
      <c r="AO3" s="86"/>
      <c r="AP3" s="86"/>
      <c r="AQ3" s="86"/>
      <c r="AR3" s="86"/>
      <c r="AS3" s="86"/>
      <c r="AT3" s="86"/>
      <c r="AU3" s="86"/>
      <c r="AV3" s="86"/>
      <c r="AW3" s="86"/>
      <c r="AX3" s="86"/>
      <c r="AY3" s="86"/>
      <c r="AZ3" s="86"/>
      <c r="BA3" s="285"/>
      <c r="BB3" s="86"/>
      <c r="BC3" s="86"/>
      <c r="BD3" s="86"/>
      <c r="BE3" s="86"/>
      <c r="BF3" s="86"/>
      <c r="BG3" s="86"/>
      <c r="BH3" s="86"/>
      <c r="BI3" s="86"/>
      <c r="BJ3" s="86"/>
      <c r="BK3" s="86"/>
      <c r="BL3" s="86"/>
      <c r="BM3" s="86"/>
      <c r="BN3" s="86"/>
      <c r="BO3" s="86"/>
      <c r="BP3" s="86"/>
      <c r="BQ3" s="86"/>
      <c r="BR3" s="86"/>
      <c r="BS3" s="86"/>
      <c r="BT3" s="86"/>
      <c r="BU3" s="86"/>
      <c r="BV3" s="86"/>
      <c r="BW3" s="86"/>
      <c r="BX3" s="86"/>
      <c r="BY3" s="86"/>
    </row>
    <row r="4" spans="1:57" s="89" customFormat="1" ht="10.5" customHeight="1">
      <c r="A4" s="87"/>
      <c r="B4" s="1190" t="s">
        <v>110</v>
      </c>
      <c r="C4" s="1193"/>
      <c r="D4" s="1193"/>
      <c r="E4" s="1193"/>
      <c r="F4" s="1193"/>
      <c r="G4" s="1193"/>
      <c r="H4" s="1194"/>
      <c r="I4" s="1191"/>
      <c r="J4" s="1191"/>
      <c r="K4" s="1191"/>
      <c r="L4" s="1192"/>
      <c r="M4" s="87"/>
      <c r="N4" s="1190" t="s">
        <v>294</v>
      </c>
      <c r="O4" s="1191"/>
      <c r="P4" s="1191"/>
      <c r="Q4" s="1191"/>
      <c r="R4" s="1191"/>
      <c r="S4" s="1191"/>
      <c r="T4" s="1191"/>
      <c r="U4" s="1191"/>
      <c r="V4" s="1191"/>
      <c r="W4" s="1191"/>
      <c r="X4" s="1192"/>
      <c r="Y4" s="87"/>
      <c r="Z4" s="1190" t="s">
        <v>402</v>
      </c>
      <c r="AA4" s="1191"/>
      <c r="AB4" s="1191"/>
      <c r="AC4" s="1191"/>
      <c r="AD4" s="1191"/>
      <c r="AE4" s="1191"/>
      <c r="AF4" s="1191"/>
      <c r="AG4" s="1191"/>
      <c r="AH4" s="1191"/>
      <c r="AI4" s="1191"/>
      <c r="AJ4" s="1192"/>
      <c r="AK4" s="87"/>
      <c r="AL4" s="1190" t="s">
        <v>423</v>
      </c>
      <c r="AM4" s="1191"/>
      <c r="AN4" s="1191"/>
      <c r="AO4" s="1191"/>
      <c r="AP4" s="1191"/>
      <c r="AQ4" s="1191"/>
      <c r="AR4" s="1191"/>
      <c r="AS4" s="1191"/>
      <c r="AT4" s="1191"/>
      <c r="AU4" s="1191"/>
      <c r="AV4" s="1191"/>
      <c r="AW4" s="1192"/>
      <c r="AX4" s="88"/>
      <c r="AY4" s="88"/>
      <c r="AZ4" s="88"/>
      <c r="BA4" s="88"/>
      <c r="BB4" s="88"/>
      <c r="BC4" s="88"/>
      <c r="BD4" s="88"/>
      <c r="BE4" s="87"/>
    </row>
    <row r="5" s="345" customFormat="1" ht="4.5" customHeight="1">
      <c r="BA5" s="285"/>
    </row>
    <row r="6" spans="1:57" s="422" customFormat="1" ht="10.5" customHeight="1">
      <c r="A6" s="419"/>
      <c r="B6" s="484" t="s">
        <v>464</v>
      </c>
      <c r="C6" s="1201"/>
      <c r="D6" s="1201"/>
      <c r="E6" s="1201"/>
      <c r="F6" s="1201"/>
      <c r="G6" s="1201"/>
      <c r="H6" s="1201"/>
      <c r="I6" s="1201"/>
      <c r="J6" s="1202"/>
      <c r="K6" s="426"/>
      <c r="L6" s="1206" t="s">
        <v>777</v>
      </c>
      <c r="M6" s="1207"/>
      <c r="N6" s="1207"/>
      <c r="O6" s="1207"/>
      <c r="P6" s="1207"/>
      <c r="Q6" s="1207"/>
      <c r="R6" s="1207"/>
      <c r="S6" s="1207"/>
      <c r="T6" s="1208"/>
      <c r="U6" s="419"/>
      <c r="V6" s="1195" t="s">
        <v>778</v>
      </c>
      <c r="W6" s="1196"/>
      <c r="X6" s="1196"/>
      <c r="Y6" s="1196"/>
      <c r="Z6" s="1196"/>
      <c r="AA6" s="1196"/>
      <c r="AB6" s="1196"/>
      <c r="AC6" s="1196"/>
      <c r="AD6" s="1197"/>
      <c r="AE6" s="420"/>
      <c r="AF6" s="420"/>
      <c r="AG6" s="420"/>
      <c r="AH6" s="420"/>
      <c r="AI6" s="421"/>
      <c r="AJ6" s="421"/>
      <c r="AK6" s="421"/>
      <c r="AL6" s="421"/>
      <c r="AM6" s="421"/>
      <c r="AN6" s="421"/>
      <c r="AO6" s="421"/>
      <c r="AP6" s="421"/>
      <c r="AQ6" s="421"/>
      <c r="AR6" s="421"/>
      <c r="AS6" s="421"/>
      <c r="AT6" s="421"/>
      <c r="AU6" s="421"/>
      <c r="AV6" s="421"/>
      <c r="AW6" s="421"/>
      <c r="AX6" s="421"/>
      <c r="AY6" s="421"/>
      <c r="AZ6" s="419"/>
      <c r="BA6" s="419"/>
      <c r="BB6" s="419"/>
      <c r="BC6" s="419"/>
      <c r="BD6" s="419"/>
      <c r="BE6" s="419"/>
    </row>
    <row r="7" spans="1:57" s="422" customFormat="1" ht="10.5" customHeight="1">
      <c r="A7" s="419"/>
      <c r="B7" s="1203"/>
      <c r="C7" s="1204"/>
      <c r="D7" s="1204"/>
      <c r="E7" s="1204"/>
      <c r="F7" s="1204"/>
      <c r="G7" s="1204"/>
      <c r="H7" s="1204"/>
      <c r="I7" s="1204"/>
      <c r="J7" s="1205"/>
      <c r="K7" s="426"/>
      <c r="L7" s="1209"/>
      <c r="M7" s="1210"/>
      <c r="N7" s="1210"/>
      <c r="O7" s="1210"/>
      <c r="P7" s="1210"/>
      <c r="Q7" s="1210"/>
      <c r="R7" s="1210"/>
      <c r="S7" s="1210"/>
      <c r="T7" s="1211"/>
      <c r="U7" s="419"/>
      <c r="V7" s="1198"/>
      <c r="W7" s="1199"/>
      <c r="X7" s="1199"/>
      <c r="Y7" s="1199"/>
      <c r="Z7" s="1199"/>
      <c r="AA7" s="1199"/>
      <c r="AB7" s="1199"/>
      <c r="AC7" s="1199"/>
      <c r="AD7" s="1200"/>
      <c r="AE7" s="420"/>
      <c r="AF7" s="420"/>
      <c r="AG7" s="420"/>
      <c r="AH7" s="420"/>
      <c r="AI7" s="421"/>
      <c r="AJ7" s="421"/>
      <c r="AK7" s="421"/>
      <c r="AL7" s="421"/>
      <c r="AM7" s="421"/>
      <c r="AN7" s="421"/>
      <c r="AO7" s="421"/>
      <c r="AP7" s="421"/>
      <c r="AQ7" s="421"/>
      <c r="AR7" s="421"/>
      <c r="AS7" s="421"/>
      <c r="AT7" s="421"/>
      <c r="AU7" s="421"/>
      <c r="AV7" s="421"/>
      <c r="AW7" s="421"/>
      <c r="AX7" s="421"/>
      <c r="AY7" s="421"/>
      <c r="AZ7" s="419"/>
      <c r="BA7" s="419"/>
      <c r="BB7" s="419"/>
      <c r="BC7" s="419"/>
      <c r="BD7" s="419"/>
      <c r="BE7" s="419"/>
    </row>
    <row r="8" spans="2:53" s="345" customFormat="1" ht="5.25" customHeight="1">
      <c r="B8" s="219"/>
      <c r="C8" s="219"/>
      <c r="D8" s="219"/>
      <c r="E8" s="219"/>
      <c r="F8" s="219"/>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280"/>
      <c r="AJ8" s="282"/>
      <c r="AK8" s="282"/>
      <c r="AL8" s="282"/>
      <c r="AM8" s="282"/>
      <c r="AN8" s="282"/>
      <c r="AO8" s="282"/>
      <c r="AP8" s="282"/>
      <c r="AQ8" s="282"/>
      <c r="AR8" s="282"/>
      <c r="AS8" s="282"/>
      <c r="AT8" s="282"/>
      <c r="AU8" s="282"/>
      <c r="AV8" s="282"/>
      <c r="AW8" s="282"/>
      <c r="BA8" s="285"/>
    </row>
    <row r="9" spans="1:57" s="347" customFormat="1" ht="4.5" customHeight="1">
      <c r="A9" s="345"/>
      <c r="B9" s="346"/>
      <c r="C9" s="346"/>
      <c r="D9" s="346"/>
      <c r="E9" s="346"/>
      <c r="F9" s="346"/>
      <c r="G9" s="346"/>
      <c r="H9" s="346"/>
      <c r="I9" s="346"/>
      <c r="J9" s="346"/>
      <c r="K9" s="346"/>
      <c r="L9" s="417"/>
      <c r="M9" s="417"/>
      <c r="N9" s="417"/>
      <c r="O9" s="417"/>
      <c r="P9" s="417"/>
      <c r="Q9" s="417"/>
      <c r="R9" s="417"/>
      <c r="S9" s="417"/>
      <c r="T9" s="417"/>
      <c r="U9" s="417"/>
      <c r="V9" s="417"/>
      <c r="W9" s="417"/>
      <c r="X9" s="417"/>
      <c r="Y9" s="417"/>
      <c r="Z9" s="417"/>
      <c r="AA9" s="417"/>
      <c r="AB9" s="417"/>
      <c r="AC9" s="417"/>
      <c r="AD9" s="417"/>
      <c r="AE9" s="417"/>
      <c r="AF9" s="417"/>
      <c r="AG9" s="346"/>
      <c r="AH9" s="346"/>
      <c r="AI9" s="346"/>
      <c r="AJ9" s="346"/>
      <c r="AK9" s="346"/>
      <c r="AL9" s="346"/>
      <c r="AM9" s="346"/>
      <c r="AN9" s="346"/>
      <c r="AO9" s="346"/>
      <c r="AP9" s="346"/>
      <c r="AQ9" s="346"/>
      <c r="AR9" s="346"/>
      <c r="AS9" s="346"/>
      <c r="AT9" s="346"/>
      <c r="AU9" s="346"/>
      <c r="AV9" s="346"/>
      <c r="AW9" s="346"/>
      <c r="AX9" s="345"/>
      <c r="AY9" s="345"/>
      <c r="AZ9" s="345"/>
      <c r="BA9" s="285"/>
      <c r="BB9" s="345"/>
      <c r="BC9" s="345"/>
      <c r="BD9" s="345"/>
      <c r="BE9" s="345"/>
    </row>
    <row r="10" spans="3:48" ht="37.5" customHeight="1">
      <c r="C10" s="348" t="s">
        <v>402</v>
      </c>
      <c r="D10" s="348"/>
      <c r="E10" s="348"/>
      <c r="F10" s="348"/>
      <c r="G10" s="348"/>
      <c r="H10" s="348"/>
      <c r="I10" s="348"/>
      <c r="J10" s="348"/>
      <c r="K10" s="348"/>
      <c r="L10" s="417"/>
      <c r="M10" s="417"/>
      <c r="N10" s="417"/>
      <c r="O10" s="417"/>
      <c r="P10" s="417"/>
      <c r="Q10" s="417"/>
      <c r="R10" s="418"/>
      <c r="S10" s="418"/>
      <c r="T10" s="417"/>
      <c r="U10" s="417"/>
      <c r="V10" s="417"/>
      <c r="AE10" s="418"/>
      <c r="AF10" s="348"/>
      <c r="AG10" s="348"/>
      <c r="AK10" s="348"/>
      <c r="AL10" s="348"/>
      <c r="AM10" s="348"/>
      <c r="AN10" s="348"/>
      <c r="AO10" s="348"/>
      <c r="AP10" s="1136" t="s">
        <v>403</v>
      </c>
      <c r="AQ10" s="1137"/>
      <c r="AR10" s="1137"/>
      <c r="AS10" s="1137"/>
      <c r="AT10" s="1137"/>
      <c r="AU10" s="1137"/>
      <c r="AV10" s="1137"/>
    </row>
    <row r="11" spans="3:48" ht="12.75">
      <c r="C11" s="1101" t="s">
        <v>404</v>
      </c>
      <c r="D11" s="1101"/>
      <c r="E11" s="1101"/>
      <c r="F11" s="1101"/>
      <c r="G11" s="1101"/>
      <c r="H11" s="1101"/>
      <c r="I11" s="1101"/>
      <c r="J11" s="1101"/>
      <c r="K11" s="1101"/>
      <c r="L11" s="1101"/>
      <c r="M11" s="1101"/>
      <c r="N11" s="1101"/>
      <c r="O11" s="1101"/>
      <c r="P11" s="1101"/>
      <c r="Q11" s="1101"/>
      <c r="R11" s="1101"/>
      <c r="S11" s="1101"/>
      <c r="T11" s="1101"/>
      <c r="U11" s="1101"/>
      <c r="V11" s="1101"/>
      <c r="W11" s="1101"/>
      <c r="X11" s="1101"/>
      <c r="Y11" s="1101"/>
      <c r="Z11" s="1101"/>
      <c r="AA11" s="1101"/>
      <c r="AB11" s="1101"/>
      <c r="AC11" s="1101"/>
      <c r="AD11" s="1101"/>
      <c r="AE11" s="1101"/>
      <c r="AF11" s="1101"/>
      <c r="AG11" s="1101"/>
      <c r="AH11" s="1101"/>
      <c r="AI11" s="1101"/>
      <c r="AJ11" s="1101"/>
      <c r="AK11" s="1101"/>
      <c r="AL11" s="1101"/>
      <c r="AM11" s="1101"/>
      <c r="AN11" s="1101"/>
      <c r="AO11" s="1101"/>
      <c r="AP11" s="1101"/>
      <c r="AQ11" s="1101"/>
      <c r="AR11" s="1101"/>
      <c r="AS11" s="1101"/>
      <c r="AT11" s="1101"/>
      <c r="AU11" s="1101"/>
      <c r="AV11" s="1101"/>
    </row>
    <row r="12" ht="13.5" thickBot="1"/>
    <row r="13" spans="3:48" ht="13.5" thickBot="1">
      <c r="C13" s="916" t="s">
        <v>142</v>
      </c>
      <c r="D13" s="1091" t="s">
        <v>405</v>
      </c>
      <c r="E13" s="1140"/>
      <c r="F13" s="1140"/>
      <c r="G13" s="1140"/>
      <c r="H13" s="1140"/>
      <c r="I13" s="1140"/>
      <c r="J13" s="1140"/>
      <c r="K13" s="1140"/>
      <c r="L13" s="1140"/>
      <c r="M13" s="1140"/>
      <c r="N13" s="1140"/>
      <c r="O13" s="1140"/>
      <c r="P13" s="1140"/>
      <c r="Q13" s="1140"/>
      <c r="R13" s="1140"/>
      <c r="S13" s="1140"/>
      <c r="T13" s="1140"/>
      <c r="U13" s="1140"/>
      <c r="V13" s="1140"/>
      <c r="W13" s="1140"/>
      <c r="X13" s="1140"/>
      <c r="Y13" s="1140"/>
      <c r="Z13" s="1140"/>
      <c r="AA13" s="1140"/>
      <c r="AB13" s="1140"/>
      <c r="AC13" s="1140"/>
      <c r="AD13" s="1140"/>
      <c r="AE13" s="1140"/>
      <c r="AF13" s="1140"/>
      <c r="AG13" s="1140"/>
      <c r="AH13" s="1140"/>
      <c r="AI13" s="1140"/>
      <c r="AJ13" s="1140"/>
      <c r="AK13" s="1140"/>
      <c r="AL13" s="1140"/>
      <c r="AM13" s="1140"/>
      <c r="AN13" s="1140"/>
      <c r="AO13" s="1140"/>
      <c r="AP13" s="1140"/>
      <c r="AQ13" s="1140"/>
      <c r="AR13" s="1140"/>
      <c r="AS13" s="1140"/>
      <c r="AT13" s="1140"/>
      <c r="AU13" s="1140"/>
      <c r="AV13" s="1141"/>
    </row>
    <row r="14" spans="3:48" ht="13.5" thickBot="1">
      <c r="C14" s="932"/>
      <c r="D14" s="1139" t="s">
        <v>406</v>
      </c>
      <c r="E14" s="1140"/>
      <c r="F14" s="1140"/>
      <c r="G14" s="1140"/>
      <c r="H14" s="1140"/>
      <c r="I14" s="1140"/>
      <c r="J14" s="1140"/>
      <c r="K14" s="1140"/>
      <c r="L14" s="1140"/>
      <c r="M14" s="1140"/>
      <c r="N14" s="1140"/>
      <c r="O14" s="1140"/>
      <c r="P14" s="1140"/>
      <c r="Q14" s="1140"/>
      <c r="R14" s="1140"/>
      <c r="S14" s="1140"/>
      <c r="T14" s="1140"/>
      <c r="U14" s="1140"/>
      <c r="V14" s="1140"/>
      <c r="W14" s="1140"/>
      <c r="X14" s="1140"/>
      <c r="Y14" s="1140"/>
      <c r="Z14" s="1140"/>
      <c r="AA14" s="1140"/>
      <c r="AB14" s="1140"/>
      <c r="AC14" s="1140"/>
      <c r="AD14" s="1140"/>
      <c r="AE14" s="1140"/>
      <c r="AF14" s="1140"/>
      <c r="AG14" s="1140"/>
      <c r="AH14" s="1140"/>
      <c r="AI14" s="1140"/>
      <c r="AJ14" s="1140"/>
      <c r="AK14" s="1140"/>
      <c r="AL14" s="1140"/>
      <c r="AM14" s="1140"/>
      <c r="AN14" s="1140"/>
      <c r="AO14" s="1140"/>
      <c r="AP14" s="1140"/>
      <c r="AQ14" s="1140"/>
      <c r="AR14" s="1140"/>
      <c r="AS14" s="1140"/>
      <c r="AT14" s="1140"/>
      <c r="AU14" s="1140"/>
      <c r="AV14" s="1141"/>
    </row>
    <row r="15" spans="3:48" ht="12.75">
      <c r="C15" s="932"/>
      <c r="D15" s="133"/>
      <c r="E15" s="134"/>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c r="AL15" s="134"/>
      <c r="AM15" s="134"/>
      <c r="AN15" s="134"/>
      <c r="AO15" s="134"/>
      <c r="AP15" s="134"/>
      <c r="AQ15" s="134"/>
      <c r="AR15" s="134"/>
      <c r="AS15" s="134"/>
      <c r="AT15" s="134"/>
      <c r="AU15" s="134"/>
      <c r="AV15" s="349"/>
    </row>
    <row r="16" spans="3:52" ht="13.5" thickBot="1">
      <c r="C16" s="932"/>
      <c r="D16" s="136"/>
      <c r="E16" s="137"/>
      <c r="F16" s="350"/>
      <c r="H16" s="126">
        <f>IF(OR(AND($L$6=$BA$23,I16="",AH16="",$I$40&lt;&gt;0),AND($L$6=$BA$22,I16="",AH16="")),"!!!","")</f>
      </c>
      <c r="I16" s="351"/>
      <c r="J16" s="183" t="s">
        <v>407</v>
      </c>
      <c r="K16" s="137"/>
      <c r="L16" s="137"/>
      <c r="M16" s="137"/>
      <c r="N16" s="350"/>
      <c r="O16" s="350"/>
      <c r="P16" s="350"/>
      <c r="Q16" s="350"/>
      <c r="R16" s="350"/>
      <c r="S16" s="350"/>
      <c r="T16" s="350"/>
      <c r="U16" s="137"/>
      <c r="V16" s="137"/>
      <c r="W16" s="137"/>
      <c r="X16" s="137"/>
      <c r="Y16" s="137"/>
      <c r="Z16" s="137"/>
      <c r="AA16" s="137"/>
      <c r="AB16" s="137"/>
      <c r="AC16" s="137"/>
      <c r="AD16" s="137"/>
      <c r="AE16" s="137"/>
      <c r="AF16" s="137"/>
      <c r="AG16" s="126">
        <f>IF(OR(AND($L$6=$BA$23,AH16="",I16="",$I$40&lt;&gt;""),AND(L6=BA22,I16="",AH16="")),"!!!","")</f>
      </c>
      <c r="AH16" s="351"/>
      <c r="AI16" s="183" t="s">
        <v>408</v>
      </c>
      <c r="AJ16" s="137"/>
      <c r="AK16" s="137"/>
      <c r="AL16" s="137"/>
      <c r="AM16" s="137"/>
      <c r="AN16" s="137"/>
      <c r="AO16" s="137"/>
      <c r="AP16" s="137"/>
      <c r="AQ16" s="137"/>
      <c r="AR16" s="137"/>
      <c r="AS16" s="137"/>
      <c r="AT16" s="137"/>
      <c r="AU16" s="137"/>
      <c r="AV16" s="352"/>
      <c r="AY16" s="353" t="str">
        <f>IF(AH15="X","","X")</f>
        <v>X</v>
      </c>
      <c r="AZ16" s="353" t="str">
        <f>IF(I15="X","","X")</f>
        <v>X</v>
      </c>
    </row>
    <row r="17" spans="3:48" ht="13.5" thickBot="1">
      <c r="C17" s="1138"/>
      <c r="D17" s="354"/>
      <c r="E17" s="355"/>
      <c r="F17" s="355"/>
      <c r="G17" s="355"/>
      <c r="H17" s="355"/>
      <c r="I17" s="355"/>
      <c r="J17" s="355"/>
      <c r="K17" s="355"/>
      <c r="L17" s="355"/>
      <c r="M17" s="355"/>
      <c r="N17" s="355"/>
      <c r="O17" s="355"/>
      <c r="P17" s="355"/>
      <c r="Q17" s="355"/>
      <c r="R17" s="355"/>
      <c r="S17" s="355"/>
      <c r="T17" s="355"/>
      <c r="U17" s="355"/>
      <c r="V17" s="355"/>
      <c r="W17" s="355"/>
      <c r="X17" s="355"/>
      <c r="Y17" s="355"/>
      <c r="Z17" s="355"/>
      <c r="AA17" s="355"/>
      <c r="AB17" s="355"/>
      <c r="AC17" s="355"/>
      <c r="AD17" s="355"/>
      <c r="AE17" s="355"/>
      <c r="AF17" s="355"/>
      <c r="AG17" s="355"/>
      <c r="AH17" s="355"/>
      <c r="AI17" s="355"/>
      <c r="AJ17" s="355"/>
      <c r="AK17" s="355"/>
      <c r="AL17" s="355"/>
      <c r="AM17" s="355"/>
      <c r="AN17" s="355"/>
      <c r="AO17" s="355"/>
      <c r="AP17" s="355"/>
      <c r="AQ17" s="355"/>
      <c r="AR17" s="355"/>
      <c r="AS17" s="355"/>
      <c r="AT17" s="355"/>
      <c r="AU17" s="355"/>
      <c r="AV17" s="356"/>
    </row>
    <row r="18" spans="3:48" ht="13.5" thickBot="1">
      <c r="C18" s="45" t="s">
        <v>145</v>
      </c>
      <c r="D18" s="1091" t="s">
        <v>409</v>
      </c>
      <c r="E18" s="1132"/>
      <c r="F18" s="1132"/>
      <c r="G18" s="1132"/>
      <c r="H18" s="1132"/>
      <c r="I18" s="1132"/>
      <c r="J18" s="1132"/>
      <c r="K18" s="1132"/>
      <c r="L18" s="1132"/>
      <c r="M18" s="1132"/>
      <c r="N18" s="1132"/>
      <c r="O18" s="1132"/>
      <c r="P18" s="1132"/>
      <c r="Q18" s="1132"/>
      <c r="R18" s="1132"/>
      <c r="S18" s="1132"/>
      <c r="T18" s="1132"/>
      <c r="U18" s="1132"/>
      <c r="V18" s="1132"/>
      <c r="W18" s="1132"/>
      <c r="X18" s="1132"/>
      <c r="Y18" s="1132"/>
      <c r="Z18" s="1132"/>
      <c r="AA18" s="1132"/>
      <c r="AB18" s="1132"/>
      <c r="AC18" s="1132"/>
      <c r="AD18" s="1132"/>
      <c r="AE18" s="1132"/>
      <c r="AF18" s="1132"/>
      <c r="AG18" s="1132"/>
      <c r="AH18" s="1132"/>
      <c r="AI18" s="1132"/>
      <c r="AJ18" s="1132"/>
      <c r="AK18" s="1132"/>
      <c r="AL18" s="1132"/>
      <c r="AM18" s="1132"/>
      <c r="AN18" s="1132"/>
      <c r="AO18" s="1132"/>
      <c r="AP18" s="1132"/>
      <c r="AQ18" s="1132"/>
      <c r="AR18" s="1132"/>
      <c r="AS18" s="1132"/>
      <c r="AT18" s="1132"/>
      <c r="AU18" s="1132"/>
      <c r="AV18" s="1133"/>
    </row>
    <row r="19" spans="1:57" s="358" customFormat="1" ht="55.5" customHeight="1" thickBot="1">
      <c r="A19" s="357"/>
      <c r="C19" s="359"/>
      <c r="D19" s="360" t="s">
        <v>410</v>
      </c>
      <c r="E19" s="1129" t="s">
        <v>411</v>
      </c>
      <c r="F19" s="1130"/>
      <c r="G19" s="1130"/>
      <c r="H19" s="1130"/>
      <c r="I19" s="1130"/>
      <c r="J19" s="1131"/>
      <c r="K19" s="1129" t="s">
        <v>412</v>
      </c>
      <c r="L19" s="1135"/>
      <c r="M19" s="1130"/>
      <c r="N19" s="1131"/>
      <c r="O19" s="1129" t="s">
        <v>413</v>
      </c>
      <c r="P19" s="1135"/>
      <c r="Q19" s="1130"/>
      <c r="R19" s="1130"/>
      <c r="S19" s="1131"/>
      <c r="T19" s="1129" t="s">
        <v>414</v>
      </c>
      <c r="U19" s="1130"/>
      <c r="V19" s="1131"/>
      <c r="W19" s="1129" t="s">
        <v>415</v>
      </c>
      <c r="X19" s="1134"/>
      <c r="Y19" s="1134"/>
      <c r="Z19" s="1131"/>
      <c r="AA19" s="1129" t="s">
        <v>416</v>
      </c>
      <c r="AB19" s="1134"/>
      <c r="AC19" s="1131"/>
      <c r="AD19" s="1129" t="s">
        <v>426</v>
      </c>
      <c r="AE19" s="1135"/>
      <c r="AF19" s="1130"/>
      <c r="AG19" s="1131"/>
      <c r="AH19" s="1129" t="s">
        <v>417</v>
      </c>
      <c r="AI19" s="1135"/>
      <c r="AJ19" s="1135"/>
      <c r="AK19" s="1130"/>
      <c r="AL19" s="1131"/>
      <c r="AM19" s="1129" t="s">
        <v>427</v>
      </c>
      <c r="AN19" s="1135"/>
      <c r="AO19" s="1135"/>
      <c r="AP19" s="1130"/>
      <c r="AQ19" s="1131"/>
      <c r="AR19" s="1129" t="s">
        <v>428</v>
      </c>
      <c r="AS19" s="1135"/>
      <c r="AT19" s="1135"/>
      <c r="AU19" s="1130"/>
      <c r="AV19" s="1131"/>
      <c r="AX19" s="357"/>
      <c r="AY19" s="357"/>
      <c r="AZ19" s="357"/>
      <c r="BA19" s="361" t="s">
        <v>463</v>
      </c>
      <c r="BB19" s="357"/>
      <c r="BC19" s="357"/>
      <c r="BD19" s="357"/>
      <c r="BE19" s="357"/>
    </row>
    <row r="20" spans="3:53" ht="39" customHeight="1" thickBot="1">
      <c r="C20" s="362">
        <f>IF(AND(OR(D20="",E20="",K20="",O20="",T20="",W20="",AA20="",AD20="",AH20="",AM20="",AR20=""),OR(AND($L$6=$BA$23,$I$40&lt;&gt;""),L6=BA22)),"!!!","")</f>
      </c>
      <c r="D20" s="363"/>
      <c r="E20" s="1142"/>
      <c r="F20" s="1143"/>
      <c r="G20" s="1143"/>
      <c r="H20" s="1143"/>
      <c r="I20" s="1143"/>
      <c r="J20" s="1144"/>
      <c r="K20" s="1145"/>
      <c r="L20" s="1146"/>
      <c r="M20" s="1147"/>
      <c r="N20" s="1148"/>
      <c r="O20" s="1149"/>
      <c r="P20" s="1150"/>
      <c r="Q20" s="1151"/>
      <c r="R20" s="1151"/>
      <c r="S20" s="1152"/>
      <c r="T20" s="1153"/>
      <c r="U20" s="1154"/>
      <c r="V20" s="1155"/>
      <c r="W20" s="1149"/>
      <c r="X20" s="1156"/>
      <c r="Y20" s="1156"/>
      <c r="Z20" s="1152"/>
      <c r="AA20" s="1153"/>
      <c r="AB20" s="1157"/>
      <c r="AC20" s="1155"/>
      <c r="AD20" s="1174"/>
      <c r="AE20" s="1175"/>
      <c r="AF20" s="1176"/>
      <c r="AG20" s="1177"/>
      <c r="AH20" s="1149"/>
      <c r="AI20" s="1150"/>
      <c r="AJ20" s="1150"/>
      <c r="AK20" s="1151"/>
      <c r="AL20" s="1152"/>
      <c r="AM20" s="1174"/>
      <c r="AN20" s="1175"/>
      <c r="AO20" s="1175"/>
      <c r="AP20" s="1176"/>
      <c r="AQ20" s="1177"/>
      <c r="AR20" s="1178"/>
      <c r="AS20" s="1179"/>
      <c r="AT20" s="1179"/>
      <c r="AU20" s="1180"/>
      <c r="AV20" s="1181"/>
      <c r="BA20" s="285" t="s">
        <v>464</v>
      </c>
    </row>
    <row r="21" spans="3:48" ht="39" customHeight="1" thickBot="1">
      <c r="C21" s="362">
        <f>IF(AND(OR(D21="",E21="",K21="",O21="",T21="",W21="",AA21="",AD21="",AH21="",AM21="",AR21=""),OR(AND($L$6=$BA$23,$I$40&lt;&gt;"",D21&lt;&gt;""),AND($L$6=$BA$22,D21&lt;&gt;""))),"!!!","")</f>
      </c>
      <c r="D21" s="363"/>
      <c r="E21" s="1142"/>
      <c r="F21" s="1143"/>
      <c r="G21" s="1143"/>
      <c r="H21" s="1143"/>
      <c r="I21" s="1143"/>
      <c r="J21" s="1144"/>
      <c r="K21" s="1145"/>
      <c r="L21" s="1146"/>
      <c r="M21" s="1147"/>
      <c r="N21" s="1148"/>
      <c r="O21" s="1149"/>
      <c r="P21" s="1150"/>
      <c r="Q21" s="1151"/>
      <c r="R21" s="1151"/>
      <c r="S21" s="1152"/>
      <c r="T21" s="1153"/>
      <c r="U21" s="1154"/>
      <c r="V21" s="1155"/>
      <c r="W21" s="1149"/>
      <c r="X21" s="1156"/>
      <c r="Y21" s="1156"/>
      <c r="Z21" s="1152"/>
      <c r="AA21" s="1153"/>
      <c r="AB21" s="1157"/>
      <c r="AC21" s="1155"/>
      <c r="AD21" s="1174"/>
      <c r="AE21" s="1175"/>
      <c r="AF21" s="1176"/>
      <c r="AG21" s="1177"/>
      <c r="AH21" s="1149"/>
      <c r="AI21" s="1150"/>
      <c r="AJ21" s="1150"/>
      <c r="AK21" s="1151"/>
      <c r="AL21" s="1152"/>
      <c r="AM21" s="1174"/>
      <c r="AN21" s="1175"/>
      <c r="AO21" s="1175"/>
      <c r="AP21" s="1176"/>
      <c r="AQ21" s="1177"/>
      <c r="AR21" s="1178"/>
      <c r="AS21" s="1179"/>
      <c r="AT21" s="1179"/>
      <c r="AU21" s="1180"/>
      <c r="AV21" s="1181"/>
    </row>
    <row r="22" spans="3:53" ht="39" customHeight="1" thickBot="1">
      <c r="C22" s="362">
        <f aca="true" t="shared" si="0" ref="C22:C34">IF(AND(OR(D22="",E22="",K22="",O22="",T22="",W22="",AA22="",AD22="",AH22="",AM22="",AR22=""),OR(AND($L$6=$BA$23,$I$40&lt;&gt;"",D22&lt;&gt;""),AND($L$6=$BA$22,D22&lt;&gt;""))),"!!!","")</f>
      </c>
      <c r="D22" s="363"/>
      <c r="E22" s="1142"/>
      <c r="F22" s="1143"/>
      <c r="G22" s="1143"/>
      <c r="H22" s="1143"/>
      <c r="I22" s="1143"/>
      <c r="J22" s="1144"/>
      <c r="K22" s="1145"/>
      <c r="L22" s="1146"/>
      <c r="M22" s="1147"/>
      <c r="N22" s="1148"/>
      <c r="O22" s="1149"/>
      <c r="P22" s="1150"/>
      <c r="Q22" s="1151"/>
      <c r="R22" s="1151"/>
      <c r="S22" s="1152"/>
      <c r="T22" s="1153"/>
      <c r="U22" s="1154"/>
      <c r="V22" s="1155"/>
      <c r="W22" s="1149"/>
      <c r="X22" s="1156"/>
      <c r="Y22" s="1156"/>
      <c r="Z22" s="1152"/>
      <c r="AA22" s="1153"/>
      <c r="AB22" s="1157"/>
      <c r="AC22" s="1155"/>
      <c r="AD22" s="1174"/>
      <c r="AE22" s="1175"/>
      <c r="AF22" s="1176"/>
      <c r="AG22" s="1177"/>
      <c r="AH22" s="1149"/>
      <c r="AI22" s="1150"/>
      <c r="AJ22" s="1150"/>
      <c r="AK22" s="1151"/>
      <c r="AL22" s="1152"/>
      <c r="AM22" s="1174"/>
      <c r="AN22" s="1175"/>
      <c r="AO22" s="1175"/>
      <c r="AP22" s="1176"/>
      <c r="AQ22" s="1177"/>
      <c r="AR22" s="1178"/>
      <c r="AS22" s="1179"/>
      <c r="AT22" s="1179"/>
      <c r="AU22" s="1180"/>
      <c r="AV22" s="1181"/>
      <c r="BA22" s="90" t="s">
        <v>776</v>
      </c>
    </row>
    <row r="23" spans="3:53" ht="39" customHeight="1" thickBot="1">
      <c r="C23" s="362">
        <f t="shared" si="0"/>
      </c>
      <c r="D23" s="363"/>
      <c r="E23" s="1142"/>
      <c r="F23" s="1143"/>
      <c r="G23" s="1143"/>
      <c r="H23" s="1143"/>
      <c r="I23" s="1143"/>
      <c r="J23" s="1144"/>
      <c r="K23" s="1145"/>
      <c r="L23" s="1146"/>
      <c r="M23" s="1147"/>
      <c r="N23" s="1148"/>
      <c r="O23" s="1149"/>
      <c r="P23" s="1150"/>
      <c r="Q23" s="1151"/>
      <c r="R23" s="1151"/>
      <c r="S23" s="1152"/>
      <c r="T23" s="1153"/>
      <c r="U23" s="1154"/>
      <c r="V23" s="1155"/>
      <c r="W23" s="1149"/>
      <c r="X23" s="1156"/>
      <c r="Y23" s="1156"/>
      <c r="Z23" s="1152"/>
      <c r="AA23" s="1153"/>
      <c r="AB23" s="1157"/>
      <c r="AC23" s="1155"/>
      <c r="AD23" s="1174"/>
      <c r="AE23" s="1175"/>
      <c r="AF23" s="1176"/>
      <c r="AG23" s="1177"/>
      <c r="AH23" s="1149"/>
      <c r="AI23" s="1150"/>
      <c r="AJ23" s="1150"/>
      <c r="AK23" s="1151"/>
      <c r="AL23" s="1152"/>
      <c r="AM23" s="1174"/>
      <c r="AN23" s="1175"/>
      <c r="AO23" s="1175"/>
      <c r="AP23" s="1176"/>
      <c r="AQ23" s="1177"/>
      <c r="AR23" s="1178"/>
      <c r="AS23" s="1179"/>
      <c r="AT23" s="1179"/>
      <c r="AU23" s="1180"/>
      <c r="AV23" s="1181"/>
      <c r="BA23" s="90" t="s">
        <v>777</v>
      </c>
    </row>
    <row r="24" spans="3:48" ht="39" customHeight="1" thickBot="1">
      <c r="C24" s="362">
        <f t="shared" si="0"/>
      </c>
      <c r="D24" s="363"/>
      <c r="E24" s="1142"/>
      <c r="F24" s="1143"/>
      <c r="G24" s="1143"/>
      <c r="H24" s="1143"/>
      <c r="I24" s="1143"/>
      <c r="J24" s="1144"/>
      <c r="K24" s="1145"/>
      <c r="L24" s="1146"/>
      <c r="M24" s="1147"/>
      <c r="N24" s="1148"/>
      <c r="O24" s="1149"/>
      <c r="P24" s="1150"/>
      <c r="Q24" s="1151"/>
      <c r="R24" s="1151"/>
      <c r="S24" s="1152"/>
      <c r="T24" s="1153"/>
      <c r="U24" s="1154"/>
      <c r="V24" s="1155"/>
      <c r="W24" s="1149"/>
      <c r="X24" s="1156"/>
      <c r="Y24" s="1156"/>
      <c r="Z24" s="1152"/>
      <c r="AA24" s="1153"/>
      <c r="AB24" s="1157"/>
      <c r="AC24" s="1155"/>
      <c r="AD24" s="1174"/>
      <c r="AE24" s="1175"/>
      <c r="AF24" s="1176"/>
      <c r="AG24" s="1177"/>
      <c r="AH24" s="1149"/>
      <c r="AI24" s="1150"/>
      <c r="AJ24" s="1150"/>
      <c r="AK24" s="1151"/>
      <c r="AL24" s="1152"/>
      <c r="AM24" s="1174"/>
      <c r="AN24" s="1175"/>
      <c r="AO24" s="1175"/>
      <c r="AP24" s="1176"/>
      <c r="AQ24" s="1177"/>
      <c r="AR24" s="1178"/>
      <c r="AS24" s="1179"/>
      <c r="AT24" s="1179"/>
      <c r="AU24" s="1180"/>
      <c r="AV24" s="1181"/>
    </row>
    <row r="25" spans="3:48" ht="39" customHeight="1" thickBot="1">
      <c r="C25" s="362">
        <f t="shared" si="0"/>
      </c>
      <c r="D25" s="363"/>
      <c r="E25" s="1142"/>
      <c r="F25" s="1143"/>
      <c r="G25" s="1143"/>
      <c r="H25" s="1143"/>
      <c r="I25" s="1143"/>
      <c r="J25" s="1144"/>
      <c r="K25" s="1145"/>
      <c r="L25" s="1146"/>
      <c r="M25" s="1147"/>
      <c r="N25" s="1148"/>
      <c r="O25" s="1149"/>
      <c r="P25" s="1150"/>
      <c r="Q25" s="1151"/>
      <c r="R25" s="1151"/>
      <c r="S25" s="1152"/>
      <c r="T25" s="1153"/>
      <c r="U25" s="1154"/>
      <c r="V25" s="1155"/>
      <c r="W25" s="1149"/>
      <c r="X25" s="1156"/>
      <c r="Y25" s="1156"/>
      <c r="Z25" s="1152"/>
      <c r="AA25" s="1153"/>
      <c r="AB25" s="1157"/>
      <c r="AC25" s="1155"/>
      <c r="AD25" s="1174"/>
      <c r="AE25" s="1175"/>
      <c r="AF25" s="1176"/>
      <c r="AG25" s="1177"/>
      <c r="AH25" s="1149"/>
      <c r="AI25" s="1150"/>
      <c r="AJ25" s="1150"/>
      <c r="AK25" s="1151"/>
      <c r="AL25" s="1152"/>
      <c r="AM25" s="1174"/>
      <c r="AN25" s="1175"/>
      <c r="AO25" s="1175"/>
      <c r="AP25" s="1176"/>
      <c r="AQ25" s="1177"/>
      <c r="AR25" s="1178"/>
      <c r="AS25" s="1179"/>
      <c r="AT25" s="1179"/>
      <c r="AU25" s="1180"/>
      <c r="AV25" s="1181"/>
    </row>
    <row r="26" spans="3:48" ht="39" customHeight="1" thickBot="1">
      <c r="C26" s="362">
        <f t="shared" si="0"/>
      </c>
      <c r="D26" s="363"/>
      <c r="E26" s="1142"/>
      <c r="F26" s="1143"/>
      <c r="G26" s="1143"/>
      <c r="H26" s="1143"/>
      <c r="I26" s="1143"/>
      <c r="J26" s="1144"/>
      <c r="K26" s="1145"/>
      <c r="L26" s="1146"/>
      <c r="M26" s="1147"/>
      <c r="N26" s="1148"/>
      <c r="O26" s="1149"/>
      <c r="P26" s="1150"/>
      <c r="Q26" s="1151"/>
      <c r="R26" s="1151"/>
      <c r="S26" s="1152"/>
      <c r="T26" s="1153"/>
      <c r="U26" s="1154"/>
      <c r="V26" s="1155"/>
      <c r="W26" s="1149"/>
      <c r="X26" s="1156"/>
      <c r="Y26" s="1156"/>
      <c r="Z26" s="1152"/>
      <c r="AA26" s="1153"/>
      <c r="AB26" s="1157"/>
      <c r="AC26" s="1155"/>
      <c r="AD26" s="1174"/>
      <c r="AE26" s="1175"/>
      <c r="AF26" s="1176"/>
      <c r="AG26" s="1177"/>
      <c r="AH26" s="1149"/>
      <c r="AI26" s="1150"/>
      <c r="AJ26" s="1150"/>
      <c r="AK26" s="1151"/>
      <c r="AL26" s="1152"/>
      <c r="AM26" s="1174"/>
      <c r="AN26" s="1175"/>
      <c r="AO26" s="1175"/>
      <c r="AP26" s="1176"/>
      <c r="AQ26" s="1177"/>
      <c r="AR26" s="1178"/>
      <c r="AS26" s="1179"/>
      <c r="AT26" s="1179"/>
      <c r="AU26" s="1180"/>
      <c r="AV26" s="1181"/>
    </row>
    <row r="27" spans="3:48" ht="39" customHeight="1" thickBot="1">
      <c r="C27" s="362">
        <f t="shared" si="0"/>
      </c>
      <c r="D27" s="363"/>
      <c r="E27" s="1142"/>
      <c r="F27" s="1143"/>
      <c r="G27" s="1143"/>
      <c r="H27" s="1143"/>
      <c r="I27" s="1143"/>
      <c r="J27" s="1144"/>
      <c r="K27" s="1145"/>
      <c r="L27" s="1146"/>
      <c r="M27" s="1147"/>
      <c r="N27" s="1148"/>
      <c r="O27" s="1149"/>
      <c r="P27" s="1150"/>
      <c r="Q27" s="1151"/>
      <c r="R27" s="1151"/>
      <c r="S27" s="1152"/>
      <c r="T27" s="1153"/>
      <c r="U27" s="1154"/>
      <c r="V27" s="1155"/>
      <c r="W27" s="1149"/>
      <c r="X27" s="1156"/>
      <c r="Y27" s="1156"/>
      <c r="Z27" s="1152"/>
      <c r="AA27" s="1153"/>
      <c r="AB27" s="1157"/>
      <c r="AC27" s="1155"/>
      <c r="AD27" s="1174"/>
      <c r="AE27" s="1175"/>
      <c r="AF27" s="1176"/>
      <c r="AG27" s="1177"/>
      <c r="AH27" s="1149"/>
      <c r="AI27" s="1150"/>
      <c r="AJ27" s="1150"/>
      <c r="AK27" s="1151"/>
      <c r="AL27" s="1152"/>
      <c r="AM27" s="1174"/>
      <c r="AN27" s="1175"/>
      <c r="AO27" s="1175"/>
      <c r="AP27" s="1176"/>
      <c r="AQ27" s="1177"/>
      <c r="AR27" s="1178"/>
      <c r="AS27" s="1179"/>
      <c r="AT27" s="1179"/>
      <c r="AU27" s="1180"/>
      <c r="AV27" s="1181"/>
    </row>
    <row r="28" spans="3:48" ht="39" customHeight="1" thickBot="1">
      <c r="C28" s="362">
        <f t="shared" si="0"/>
      </c>
      <c r="D28" s="363"/>
      <c r="E28" s="1142"/>
      <c r="F28" s="1143"/>
      <c r="G28" s="1143"/>
      <c r="H28" s="1143"/>
      <c r="I28" s="1143"/>
      <c r="J28" s="1144"/>
      <c r="K28" s="1145"/>
      <c r="L28" s="1146"/>
      <c r="M28" s="1147"/>
      <c r="N28" s="1148"/>
      <c r="O28" s="1149"/>
      <c r="P28" s="1150"/>
      <c r="Q28" s="1151"/>
      <c r="R28" s="1151"/>
      <c r="S28" s="1152"/>
      <c r="T28" s="1153"/>
      <c r="U28" s="1154"/>
      <c r="V28" s="1155"/>
      <c r="W28" s="1149"/>
      <c r="X28" s="1156"/>
      <c r="Y28" s="1156"/>
      <c r="Z28" s="1152"/>
      <c r="AA28" s="1153"/>
      <c r="AB28" s="1157"/>
      <c r="AC28" s="1155"/>
      <c r="AD28" s="1174"/>
      <c r="AE28" s="1175"/>
      <c r="AF28" s="1176"/>
      <c r="AG28" s="1177"/>
      <c r="AH28" s="1149"/>
      <c r="AI28" s="1150"/>
      <c r="AJ28" s="1150"/>
      <c r="AK28" s="1151"/>
      <c r="AL28" s="1152"/>
      <c r="AM28" s="1174"/>
      <c r="AN28" s="1175"/>
      <c r="AO28" s="1175"/>
      <c r="AP28" s="1176"/>
      <c r="AQ28" s="1177"/>
      <c r="AR28" s="1178"/>
      <c r="AS28" s="1179"/>
      <c r="AT28" s="1179"/>
      <c r="AU28" s="1180"/>
      <c r="AV28" s="1181"/>
    </row>
    <row r="29" spans="3:48" ht="39" customHeight="1" thickBot="1">
      <c r="C29" s="362">
        <f t="shared" si="0"/>
      </c>
      <c r="D29" s="363"/>
      <c r="E29" s="1142"/>
      <c r="F29" s="1143"/>
      <c r="G29" s="1143"/>
      <c r="H29" s="1143"/>
      <c r="I29" s="1143"/>
      <c r="J29" s="1144"/>
      <c r="K29" s="1145"/>
      <c r="L29" s="1146"/>
      <c r="M29" s="1147"/>
      <c r="N29" s="1148"/>
      <c r="O29" s="1149"/>
      <c r="P29" s="1150"/>
      <c r="Q29" s="1151"/>
      <c r="R29" s="1151"/>
      <c r="S29" s="1152"/>
      <c r="T29" s="1153"/>
      <c r="U29" s="1154"/>
      <c r="V29" s="1155"/>
      <c r="W29" s="1149"/>
      <c r="X29" s="1156"/>
      <c r="Y29" s="1156"/>
      <c r="Z29" s="1152"/>
      <c r="AA29" s="1153"/>
      <c r="AB29" s="1157"/>
      <c r="AC29" s="1155"/>
      <c r="AD29" s="1174"/>
      <c r="AE29" s="1175"/>
      <c r="AF29" s="1176"/>
      <c r="AG29" s="1177"/>
      <c r="AH29" s="1149"/>
      <c r="AI29" s="1150"/>
      <c r="AJ29" s="1150"/>
      <c r="AK29" s="1151"/>
      <c r="AL29" s="1152"/>
      <c r="AM29" s="1174"/>
      <c r="AN29" s="1175"/>
      <c r="AO29" s="1175"/>
      <c r="AP29" s="1176"/>
      <c r="AQ29" s="1177"/>
      <c r="AR29" s="1178"/>
      <c r="AS29" s="1179"/>
      <c r="AT29" s="1179"/>
      <c r="AU29" s="1180"/>
      <c r="AV29" s="1181"/>
    </row>
    <row r="30" spans="3:48" ht="39" customHeight="1" thickBot="1">
      <c r="C30" s="362">
        <f t="shared" si="0"/>
      </c>
      <c r="D30" s="363"/>
      <c r="E30" s="1142"/>
      <c r="F30" s="1143"/>
      <c r="G30" s="1143"/>
      <c r="H30" s="1143"/>
      <c r="I30" s="1143"/>
      <c r="J30" s="1144"/>
      <c r="K30" s="1145"/>
      <c r="L30" s="1146"/>
      <c r="M30" s="1147"/>
      <c r="N30" s="1148"/>
      <c r="O30" s="1149"/>
      <c r="P30" s="1150"/>
      <c r="Q30" s="1151"/>
      <c r="R30" s="1151"/>
      <c r="S30" s="1152"/>
      <c r="T30" s="1153"/>
      <c r="U30" s="1154"/>
      <c r="V30" s="1155"/>
      <c r="W30" s="1149"/>
      <c r="X30" s="1156"/>
      <c r="Y30" s="1156"/>
      <c r="Z30" s="1152"/>
      <c r="AA30" s="1153"/>
      <c r="AB30" s="1157"/>
      <c r="AC30" s="1155"/>
      <c r="AD30" s="1174"/>
      <c r="AE30" s="1175"/>
      <c r="AF30" s="1176"/>
      <c r="AG30" s="1177"/>
      <c r="AH30" s="1149"/>
      <c r="AI30" s="1150"/>
      <c r="AJ30" s="1150"/>
      <c r="AK30" s="1151"/>
      <c r="AL30" s="1152"/>
      <c r="AM30" s="1174"/>
      <c r="AN30" s="1175"/>
      <c r="AO30" s="1175"/>
      <c r="AP30" s="1176"/>
      <c r="AQ30" s="1177"/>
      <c r="AR30" s="1178"/>
      <c r="AS30" s="1179"/>
      <c r="AT30" s="1179"/>
      <c r="AU30" s="1180"/>
      <c r="AV30" s="1181"/>
    </row>
    <row r="31" spans="3:48" ht="39" customHeight="1" thickBot="1">
      <c r="C31" s="362">
        <f t="shared" si="0"/>
      </c>
      <c r="D31" s="363"/>
      <c r="E31" s="1142"/>
      <c r="F31" s="1143"/>
      <c r="G31" s="1143"/>
      <c r="H31" s="1143"/>
      <c r="I31" s="1143"/>
      <c r="J31" s="1144"/>
      <c r="K31" s="1145"/>
      <c r="L31" s="1146"/>
      <c r="M31" s="1147"/>
      <c r="N31" s="1148"/>
      <c r="O31" s="1149"/>
      <c r="P31" s="1150"/>
      <c r="Q31" s="1151"/>
      <c r="R31" s="1151"/>
      <c r="S31" s="1152"/>
      <c r="T31" s="1153"/>
      <c r="U31" s="1154"/>
      <c r="V31" s="1155"/>
      <c r="W31" s="1149"/>
      <c r="X31" s="1156"/>
      <c r="Y31" s="1156"/>
      <c r="Z31" s="1152"/>
      <c r="AA31" s="1153"/>
      <c r="AB31" s="1157"/>
      <c r="AC31" s="1155"/>
      <c r="AD31" s="1174"/>
      <c r="AE31" s="1175"/>
      <c r="AF31" s="1176"/>
      <c r="AG31" s="1177"/>
      <c r="AH31" s="1149"/>
      <c r="AI31" s="1150"/>
      <c r="AJ31" s="1150"/>
      <c r="AK31" s="1151"/>
      <c r="AL31" s="1152"/>
      <c r="AM31" s="1174"/>
      <c r="AN31" s="1175"/>
      <c r="AO31" s="1175"/>
      <c r="AP31" s="1176"/>
      <c r="AQ31" s="1177"/>
      <c r="AR31" s="1178"/>
      <c r="AS31" s="1179"/>
      <c r="AT31" s="1179"/>
      <c r="AU31" s="1180"/>
      <c r="AV31" s="1181"/>
    </row>
    <row r="32" spans="3:48" ht="39" customHeight="1" thickBot="1">
      <c r="C32" s="362">
        <f t="shared" si="0"/>
      </c>
      <c r="D32" s="363"/>
      <c r="E32" s="1142"/>
      <c r="F32" s="1143"/>
      <c r="G32" s="1143"/>
      <c r="H32" s="1143"/>
      <c r="I32" s="1143"/>
      <c r="J32" s="1144"/>
      <c r="K32" s="1145"/>
      <c r="L32" s="1146"/>
      <c r="M32" s="1147"/>
      <c r="N32" s="1148"/>
      <c r="O32" s="1149"/>
      <c r="P32" s="1150"/>
      <c r="Q32" s="1151"/>
      <c r="R32" s="1151"/>
      <c r="S32" s="1152"/>
      <c r="T32" s="1153"/>
      <c r="U32" s="1154"/>
      <c r="V32" s="1155"/>
      <c r="W32" s="1149"/>
      <c r="X32" s="1156"/>
      <c r="Y32" s="1156"/>
      <c r="Z32" s="1152"/>
      <c r="AA32" s="1153"/>
      <c r="AB32" s="1157"/>
      <c r="AC32" s="1155"/>
      <c r="AD32" s="1174"/>
      <c r="AE32" s="1175"/>
      <c r="AF32" s="1176"/>
      <c r="AG32" s="1177"/>
      <c r="AH32" s="1149"/>
      <c r="AI32" s="1150"/>
      <c r="AJ32" s="1150"/>
      <c r="AK32" s="1151"/>
      <c r="AL32" s="1152"/>
      <c r="AM32" s="1174"/>
      <c r="AN32" s="1175"/>
      <c r="AO32" s="1175"/>
      <c r="AP32" s="1176"/>
      <c r="AQ32" s="1177"/>
      <c r="AR32" s="1178"/>
      <c r="AS32" s="1179"/>
      <c r="AT32" s="1179"/>
      <c r="AU32" s="1180"/>
      <c r="AV32" s="1181"/>
    </row>
    <row r="33" spans="3:48" ht="39" customHeight="1" thickBot="1">
      <c r="C33" s="362">
        <f t="shared" si="0"/>
      </c>
      <c r="D33" s="363"/>
      <c r="E33" s="1142"/>
      <c r="F33" s="1143"/>
      <c r="G33" s="1143"/>
      <c r="H33" s="1143"/>
      <c r="I33" s="1143"/>
      <c r="J33" s="1144"/>
      <c r="K33" s="1145"/>
      <c r="L33" s="1146"/>
      <c r="M33" s="1147"/>
      <c r="N33" s="1148"/>
      <c r="O33" s="1149"/>
      <c r="P33" s="1150"/>
      <c r="Q33" s="1151"/>
      <c r="R33" s="1151"/>
      <c r="S33" s="1152"/>
      <c r="T33" s="1153"/>
      <c r="U33" s="1154"/>
      <c r="V33" s="1155"/>
      <c r="W33" s="1149"/>
      <c r="X33" s="1156"/>
      <c r="Y33" s="1156"/>
      <c r="Z33" s="1152"/>
      <c r="AA33" s="1153"/>
      <c r="AB33" s="1157"/>
      <c r="AC33" s="1155"/>
      <c r="AD33" s="1174"/>
      <c r="AE33" s="1175"/>
      <c r="AF33" s="1176"/>
      <c r="AG33" s="1177"/>
      <c r="AH33" s="1149"/>
      <c r="AI33" s="1150"/>
      <c r="AJ33" s="1150"/>
      <c r="AK33" s="1151"/>
      <c r="AL33" s="1152"/>
      <c r="AM33" s="1174"/>
      <c r="AN33" s="1175"/>
      <c r="AO33" s="1175"/>
      <c r="AP33" s="1176"/>
      <c r="AQ33" s="1177"/>
      <c r="AR33" s="1178"/>
      <c r="AS33" s="1179"/>
      <c r="AT33" s="1179"/>
      <c r="AU33" s="1180"/>
      <c r="AV33" s="1181"/>
    </row>
    <row r="34" spans="3:48" ht="39" customHeight="1" thickBot="1">
      <c r="C34" s="362">
        <f t="shared" si="0"/>
      </c>
      <c r="D34" s="363"/>
      <c r="E34" s="1142"/>
      <c r="F34" s="1143"/>
      <c r="G34" s="1143"/>
      <c r="H34" s="1143"/>
      <c r="I34" s="1143"/>
      <c r="J34" s="1144"/>
      <c r="K34" s="1145"/>
      <c r="L34" s="1146"/>
      <c r="M34" s="1147"/>
      <c r="N34" s="1148"/>
      <c r="O34" s="1149"/>
      <c r="P34" s="1150"/>
      <c r="Q34" s="1151"/>
      <c r="R34" s="1151"/>
      <c r="S34" s="1152"/>
      <c r="T34" s="1153"/>
      <c r="U34" s="1154"/>
      <c r="V34" s="1155"/>
      <c r="W34" s="1149"/>
      <c r="X34" s="1156"/>
      <c r="Y34" s="1156"/>
      <c r="Z34" s="1152"/>
      <c r="AA34" s="1153"/>
      <c r="AB34" s="1157"/>
      <c r="AC34" s="1155"/>
      <c r="AD34" s="1174"/>
      <c r="AE34" s="1175"/>
      <c r="AF34" s="1176"/>
      <c r="AG34" s="1177"/>
      <c r="AH34" s="1149"/>
      <c r="AI34" s="1150"/>
      <c r="AJ34" s="1150"/>
      <c r="AK34" s="1151"/>
      <c r="AL34" s="1152"/>
      <c r="AM34" s="1174"/>
      <c r="AN34" s="1175"/>
      <c r="AO34" s="1175"/>
      <c r="AP34" s="1176"/>
      <c r="AQ34" s="1177"/>
      <c r="AR34" s="1178"/>
      <c r="AS34" s="1179"/>
      <c r="AT34" s="1179"/>
      <c r="AU34" s="1180"/>
      <c r="AV34" s="1181"/>
    </row>
    <row r="35" spans="3:48" ht="39" customHeight="1" thickBot="1">
      <c r="C35" s="364"/>
      <c r="D35" s="1164" t="s">
        <v>418</v>
      </c>
      <c r="E35" s="1165"/>
      <c r="F35" s="1165"/>
      <c r="G35" s="1165"/>
      <c r="H35" s="1165"/>
      <c r="I35" s="1165"/>
      <c r="J35" s="1165"/>
      <c r="K35" s="1165"/>
      <c r="L35" s="1165"/>
      <c r="M35" s="1165"/>
      <c r="N35" s="1165"/>
      <c r="O35" s="1165"/>
      <c r="P35" s="1165"/>
      <c r="Q35" s="1165"/>
      <c r="R35" s="1165"/>
      <c r="S35" s="1165"/>
      <c r="T35" s="1165"/>
      <c r="U35" s="1165"/>
      <c r="V35" s="1165"/>
      <c r="W35" s="1165"/>
      <c r="X35" s="1165"/>
      <c r="Y35" s="1165"/>
      <c r="Z35" s="1165"/>
      <c r="AA35" s="1165"/>
      <c r="AB35" s="1165"/>
      <c r="AC35" s="1166"/>
      <c r="AD35" s="1167">
        <f>IF(AND(AD20="",AD21="",AD22="",AD23="",AD24="",AD25="",AD26="",AD27="",AD28="",AD29="",AD30="",AD31="",AD32="",AD33="",AD34=""),"",ROUND(SUM(AD20:AG34),2))</f>
      </c>
      <c r="AE35" s="1168"/>
      <c r="AF35" s="1169"/>
      <c r="AG35" s="1170"/>
      <c r="AH35" s="8"/>
      <c r="AI35" s="8"/>
      <c r="AJ35" s="8"/>
      <c r="AK35" s="8"/>
      <c r="AL35" s="8"/>
      <c r="AM35" s="1167">
        <f>IF(AND(AM20="",AM21="",AM22="",AM23="",AM24="",AM25="",AM26="",AM27="",AM28="",AM29="",AM30="",AM31="",AM32="",AM33="",AM34=""),"",ROUND(SUM(AM20:AQ34),2))</f>
      </c>
      <c r="AN35" s="1168"/>
      <c r="AO35" s="1168"/>
      <c r="AP35" s="1169"/>
      <c r="AQ35" s="1170"/>
      <c r="AR35" s="1167">
        <f>IF(AND(AR20="",AR21="",AR22="",AR23="",AR24="",AR25="",AR26="",AR27="",AR28="",AR29="",AR30="",AR31="",AR32="",AR33="",AR34=""),"",ROUND(SUM(AR20:AV34),2))</f>
      </c>
      <c r="AS35" s="1168"/>
      <c r="AT35" s="1168"/>
      <c r="AU35" s="1169"/>
      <c r="AV35" s="1170"/>
    </row>
    <row r="36" spans="3:48" ht="13.5" thickBot="1">
      <c r="C36" s="1158" t="s">
        <v>281</v>
      </c>
      <c r="D36" s="1161" t="s">
        <v>419</v>
      </c>
      <c r="E36" s="1162"/>
      <c r="F36" s="1162"/>
      <c r="G36" s="1162"/>
      <c r="H36" s="1162"/>
      <c r="I36" s="1162"/>
      <c r="J36" s="1162"/>
      <c r="K36" s="1162"/>
      <c r="L36" s="1162"/>
      <c r="M36" s="1162"/>
      <c r="N36" s="1162"/>
      <c r="O36" s="1162"/>
      <c r="P36" s="1162"/>
      <c r="Q36" s="1162"/>
      <c r="R36" s="1162"/>
      <c r="S36" s="1162"/>
      <c r="T36" s="1162"/>
      <c r="U36" s="1162"/>
      <c r="V36" s="1162"/>
      <c r="W36" s="1162"/>
      <c r="X36" s="1162"/>
      <c r="Y36" s="1162"/>
      <c r="Z36" s="1162"/>
      <c r="AA36" s="1162"/>
      <c r="AB36" s="1162"/>
      <c r="AC36" s="1162"/>
      <c r="AD36" s="1163"/>
      <c r="AE36" s="1163"/>
      <c r="AF36" s="1163"/>
      <c r="AG36" s="1163"/>
      <c r="AH36" s="1163"/>
      <c r="AI36" s="1163"/>
      <c r="AJ36" s="1163"/>
      <c r="AK36" s="1163"/>
      <c r="AL36" s="1163"/>
      <c r="AM36" s="1163"/>
      <c r="AN36" s="1163"/>
      <c r="AO36" s="1163"/>
      <c r="AP36" s="1163"/>
      <c r="AQ36" s="1163"/>
      <c r="AR36" s="1163"/>
      <c r="AS36" s="1163"/>
      <c r="AT36" s="1163"/>
      <c r="AU36" s="1163"/>
      <c r="AV36" s="1163"/>
    </row>
    <row r="37" spans="3:53" ht="12.75" customHeight="1">
      <c r="C37" s="1159"/>
      <c r="D37" s="623" t="s">
        <v>420</v>
      </c>
      <c r="E37" s="688"/>
      <c r="F37" s="688"/>
      <c r="G37" s="688"/>
      <c r="H37" s="688"/>
      <c r="I37" s="688"/>
      <c r="J37" s="688"/>
      <c r="K37" s="688"/>
      <c r="L37" s="688"/>
      <c r="M37" s="688"/>
      <c r="N37" s="688"/>
      <c r="O37" s="688"/>
      <c r="P37" s="688"/>
      <c r="Q37" s="688"/>
      <c r="R37" s="688"/>
      <c r="S37" s="688"/>
      <c r="T37" s="688"/>
      <c r="U37" s="688"/>
      <c r="V37" s="688"/>
      <c r="W37" s="688"/>
      <c r="X37" s="688"/>
      <c r="Y37" s="688"/>
      <c r="Z37" s="688"/>
      <c r="AA37" s="688"/>
      <c r="AB37" s="1186"/>
      <c r="AC37" s="624" t="s">
        <v>421</v>
      </c>
      <c r="AD37" s="862"/>
      <c r="AE37" s="862"/>
      <c r="AF37" s="862"/>
      <c r="AG37" s="862"/>
      <c r="AH37" s="862"/>
      <c r="AI37" s="862"/>
      <c r="AJ37" s="862"/>
      <c r="AK37" s="862"/>
      <c r="AL37" s="862"/>
      <c r="AM37" s="862"/>
      <c r="AN37" s="862"/>
      <c r="AO37" s="862"/>
      <c r="AP37" s="862"/>
      <c r="AQ37" s="862"/>
      <c r="AR37" s="862"/>
      <c r="AS37" s="862"/>
      <c r="AT37" s="862"/>
      <c r="AU37" s="862"/>
      <c r="AV37" s="880"/>
      <c r="AW37" s="41"/>
      <c r="AX37" s="282"/>
      <c r="AY37" s="282"/>
      <c r="AZ37" s="282"/>
      <c r="BA37" s="343"/>
    </row>
    <row r="38" spans="3:53" ht="32.25" customHeight="1" thickBot="1">
      <c r="C38" s="1159"/>
      <c r="D38" s="1171"/>
      <c r="E38" s="1172"/>
      <c r="F38" s="1172"/>
      <c r="G38" s="1172"/>
      <c r="H38" s="1172"/>
      <c r="I38" s="1172"/>
      <c r="J38" s="1172"/>
      <c r="K38" s="1172"/>
      <c r="L38" s="1172"/>
      <c r="M38" s="1172"/>
      <c r="N38" s="1172"/>
      <c r="O38" s="1172"/>
      <c r="P38" s="1172"/>
      <c r="Q38" s="1172"/>
      <c r="R38" s="1172"/>
      <c r="S38" s="1172"/>
      <c r="T38" s="1172"/>
      <c r="U38" s="1172"/>
      <c r="V38" s="1172"/>
      <c r="W38" s="1172"/>
      <c r="X38" s="1172"/>
      <c r="Y38" s="1172"/>
      <c r="Z38" s="1172"/>
      <c r="AA38" s="1172"/>
      <c r="AB38" s="1173"/>
      <c r="AC38" s="940"/>
      <c r="AD38" s="845"/>
      <c r="AE38" s="845"/>
      <c r="AF38" s="845"/>
      <c r="AG38" s="845"/>
      <c r="AH38" s="845"/>
      <c r="AI38" s="845"/>
      <c r="AJ38" s="845"/>
      <c r="AK38" s="845"/>
      <c r="AL38" s="845"/>
      <c r="AM38" s="845"/>
      <c r="AN38" s="845"/>
      <c r="AO38" s="845"/>
      <c r="AP38" s="845"/>
      <c r="AQ38" s="845"/>
      <c r="AR38" s="845"/>
      <c r="AS38" s="845"/>
      <c r="AT38" s="845"/>
      <c r="AU38" s="845"/>
      <c r="AV38" s="764"/>
      <c r="AW38" s="41"/>
      <c r="AX38" s="282"/>
      <c r="AY38" s="282"/>
      <c r="AZ38" s="282"/>
      <c r="BA38" s="343"/>
    </row>
    <row r="39" spans="3:53" ht="12.75">
      <c r="C39" s="1159"/>
      <c r="D39" s="26" t="s">
        <v>422</v>
      </c>
      <c r="E39" s="43"/>
      <c r="F39" s="43"/>
      <c r="G39" s="43"/>
      <c r="H39" s="43"/>
      <c r="I39" s="43"/>
      <c r="J39" s="53">
        <f>IF(OR(AND($L$6=$BA$23,I40="",OR(I16&lt;&gt;"",AH16&lt;&gt;"")),AND(L6=BA22,I40="")),"!!!","")</f>
      </c>
      <c r="K39" s="43"/>
      <c r="L39" s="43"/>
      <c r="M39" s="43"/>
      <c r="N39" s="43"/>
      <c r="O39" s="43"/>
      <c r="P39" s="43"/>
      <c r="Q39" s="43"/>
      <c r="R39" s="43"/>
      <c r="S39" s="43"/>
      <c r="T39" s="43"/>
      <c r="U39" s="43"/>
      <c r="V39" s="43"/>
      <c r="W39" s="43"/>
      <c r="X39" s="43"/>
      <c r="Y39" s="43"/>
      <c r="Z39" s="43"/>
      <c r="AA39" s="43"/>
      <c r="AB39" s="44"/>
      <c r="AC39" s="762"/>
      <c r="AD39" s="845"/>
      <c r="AE39" s="845"/>
      <c r="AF39" s="845"/>
      <c r="AG39" s="845"/>
      <c r="AH39" s="845"/>
      <c r="AI39" s="845"/>
      <c r="AJ39" s="845"/>
      <c r="AK39" s="845"/>
      <c r="AL39" s="845"/>
      <c r="AM39" s="845"/>
      <c r="AN39" s="845"/>
      <c r="AO39" s="845"/>
      <c r="AP39" s="845"/>
      <c r="AQ39" s="845"/>
      <c r="AR39" s="845"/>
      <c r="AS39" s="845"/>
      <c r="AT39" s="845"/>
      <c r="AU39" s="845"/>
      <c r="AV39" s="764"/>
      <c r="AW39" s="41"/>
      <c r="AX39" s="282"/>
      <c r="AY39" s="282"/>
      <c r="AZ39" s="282"/>
      <c r="BA39" s="343"/>
    </row>
    <row r="40" spans="3:53" ht="15">
      <c r="C40" s="1159"/>
      <c r="D40" s="32"/>
      <c r="E40" s="56"/>
      <c r="F40" s="56"/>
      <c r="G40" s="57"/>
      <c r="H40" s="56"/>
      <c r="I40" s="641"/>
      <c r="J40" s="959"/>
      <c r="K40" s="959"/>
      <c r="L40" s="959"/>
      <c r="M40" s="959"/>
      <c r="N40" s="959"/>
      <c r="O40" s="959"/>
      <c r="P40" s="959"/>
      <c r="Q40" s="959"/>
      <c r="R40" s="959"/>
      <c r="S40" s="959"/>
      <c r="T40" s="959"/>
      <c r="U40" s="56"/>
      <c r="V40" s="56"/>
      <c r="W40" s="56"/>
      <c r="X40" s="56"/>
      <c r="Y40" s="56"/>
      <c r="Z40" s="56"/>
      <c r="AA40" s="56"/>
      <c r="AB40" s="58"/>
      <c r="AC40" s="762"/>
      <c r="AD40" s="845"/>
      <c r="AE40" s="845"/>
      <c r="AF40" s="845"/>
      <c r="AG40" s="845"/>
      <c r="AH40" s="845"/>
      <c r="AI40" s="845"/>
      <c r="AJ40" s="845"/>
      <c r="AK40" s="845"/>
      <c r="AL40" s="845"/>
      <c r="AM40" s="845"/>
      <c r="AN40" s="845"/>
      <c r="AO40" s="845"/>
      <c r="AP40" s="845"/>
      <c r="AQ40" s="845"/>
      <c r="AR40" s="845"/>
      <c r="AS40" s="845"/>
      <c r="AT40" s="845"/>
      <c r="AU40" s="845"/>
      <c r="AV40" s="764"/>
      <c r="AW40" s="41"/>
      <c r="AX40" s="282"/>
      <c r="AY40" s="282"/>
      <c r="AZ40" s="282"/>
      <c r="BA40" s="343"/>
    </row>
    <row r="41" spans="3:53" ht="4.5" customHeight="1">
      <c r="C41" s="1159"/>
      <c r="D41" s="32"/>
      <c r="E41" s="56"/>
      <c r="F41" s="56"/>
      <c r="G41" s="56"/>
      <c r="H41" s="56"/>
      <c r="I41" s="56"/>
      <c r="J41" s="64"/>
      <c r="K41" s="64"/>
      <c r="L41" s="65"/>
      <c r="M41" s="64"/>
      <c r="N41" s="64"/>
      <c r="O41" s="65"/>
      <c r="P41" s="64"/>
      <c r="Q41" s="64"/>
      <c r="R41" s="64"/>
      <c r="S41" s="64"/>
      <c r="T41" s="56"/>
      <c r="U41" s="56"/>
      <c r="V41" s="56"/>
      <c r="W41" s="56"/>
      <c r="X41" s="56"/>
      <c r="Y41" s="56"/>
      <c r="Z41" s="56"/>
      <c r="AA41" s="56"/>
      <c r="AB41" s="58"/>
      <c r="AC41" s="762"/>
      <c r="AD41" s="845"/>
      <c r="AE41" s="845"/>
      <c r="AF41" s="845"/>
      <c r="AG41" s="845"/>
      <c r="AH41" s="845"/>
      <c r="AI41" s="845"/>
      <c r="AJ41" s="845"/>
      <c r="AK41" s="845"/>
      <c r="AL41" s="845"/>
      <c r="AM41" s="845"/>
      <c r="AN41" s="845"/>
      <c r="AO41" s="845"/>
      <c r="AP41" s="845"/>
      <c r="AQ41" s="845"/>
      <c r="AR41" s="845"/>
      <c r="AS41" s="845"/>
      <c r="AT41" s="845"/>
      <c r="AU41" s="845"/>
      <c r="AV41" s="764"/>
      <c r="AW41" s="41"/>
      <c r="AX41" s="282"/>
      <c r="AY41" s="282"/>
      <c r="AZ41" s="282"/>
      <c r="BA41" s="343"/>
    </row>
    <row r="42" spans="3:53" ht="13.5" thickBot="1">
      <c r="C42" s="1160"/>
      <c r="D42" s="365"/>
      <c r="E42" s="366"/>
      <c r="F42" s="366"/>
      <c r="G42" s="366"/>
      <c r="H42" s="366"/>
      <c r="I42" s="366"/>
      <c r="J42" s="366"/>
      <c r="K42" s="366"/>
      <c r="L42" s="366"/>
      <c r="M42" s="366"/>
      <c r="N42" s="366"/>
      <c r="O42" s="366"/>
      <c r="P42" s="366"/>
      <c r="Q42" s="366"/>
      <c r="R42" s="366"/>
      <c r="S42" s="366"/>
      <c r="T42" s="366"/>
      <c r="U42" s="366"/>
      <c r="V42" s="366"/>
      <c r="W42" s="366"/>
      <c r="X42" s="366"/>
      <c r="Y42" s="366"/>
      <c r="Z42" s="366"/>
      <c r="AA42" s="366"/>
      <c r="AB42" s="367"/>
      <c r="AC42" s="765"/>
      <c r="AD42" s="766"/>
      <c r="AE42" s="766"/>
      <c r="AF42" s="766"/>
      <c r="AG42" s="766"/>
      <c r="AH42" s="766"/>
      <c r="AI42" s="766"/>
      <c r="AJ42" s="766"/>
      <c r="AK42" s="766"/>
      <c r="AL42" s="766"/>
      <c r="AM42" s="766"/>
      <c r="AN42" s="766"/>
      <c r="AO42" s="766"/>
      <c r="AP42" s="766"/>
      <c r="AQ42" s="766"/>
      <c r="AR42" s="766"/>
      <c r="AS42" s="766"/>
      <c r="AT42" s="766"/>
      <c r="AU42" s="766"/>
      <c r="AV42" s="767"/>
      <c r="AW42" s="41"/>
      <c r="AX42" s="282"/>
      <c r="AY42" s="282"/>
      <c r="AZ42" s="282"/>
      <c r="BA42" s="343"/>
    </row>
    <row r="43" ht="6" customHeight="1"/>
    <row r="44" spans="2:49" ht="7.5" customHeight="1" thickBot="1">
      <c r="B44" s="73"/>
      <c r="C44" s="73"/>
      <c r="D44" s="274"/>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345"/>
      <c r="AL44" s="345"/>
      <c r="AM44" s="345"/>
      <c r="AN44" s="345"/>
      <c r="AO44" s="345"/>
      <c r="AP44" s="345"/>
      <c r="AQ44" s="345"/>
      <c r="AR44" s="345"/>
      <c r="AS44" s="345"/>
      <c r="AT44" s="345"/>
      <c r="AU44" s="345"/>
      <c r="AV44" s="345"/>
      <c r="AW44" s="345"/>
    </row>
    <row r="45" spans="2:49" ht="12.75">
      <c r="B45" s="305" t="s">
        <v>778</v>
      </c>
      <c r="C45" s="306"/>
      <c r="D45" s="306"/>
      <c r="E45" s="306"/>
      <c r="F45" s="306"/>
      <c r="G45" s="306"/>
      <c r="H45" s="306"/>
      <c r="I45" s="308"/>
      <c r="J45" s="368"/>
      <c r="K45" s="306"/>
      <c r="L45" s="306"/>
      <c r="M45" s="306"/>
      <c r="N45" s="306"/>
      <c r="O45" s="306"/>
      <c r="P45" s="306"/>
      <c r="Q45" s="306"/>
      <c r="R45" s="306"/>
      <c r="S45" s="306"/>
      <c r="T45" s="308"/>
      <c r="U45" s="308"/>
      <c r="V45" s="308"/>
      <c r="W45" s="308"/>
      <c r="X45" s="308"/>
      <c r="Y45" s="308"/>
      <c r="Z45" s="308"/>
      <c r="AA45" s="308"/>
      <c r="AB45" s="308"/>
      <c r="AC45" s="308"/>
      <c r="AD45" s="308"/>
      <c r="AE45" s="308"/>
      <c r="AF45" s="308"/>
      <c r="AG45" s="308"/>
      <c r="AH45" s="308"/>
      <c r="AI45" s="308"/>
      <c r="AJ45" s="369"/>
      <c r="AK45" s="370"/>
      <c r="AL45" s="370"/>
      <c r="AM45" s="370"/>
      <c r="AN45" s="370"/>
      <c r="AO45" s="370"/>
      <c r="AP45" s="370"/>
      <c r="AQ45" s="370"/>
      <c r="AR45" s="370"/>
      <c r="AS45" s="370"/>
      <c r="AT45" s="370"/>
      <c r="AU45" s="370"/>
      <c r="AV45" s="370"/>
      <c r="AW45" s="371"/>
    </row>
    <row r="46" spans="2:49" ht="12.75">
      <c r="B46" s="316"/>
      <c r="C46" s="372"/>
      <c r="D46" s="372"/>
      <c r="E46" s="372"/>
      <c r="F46" s="372"/>
      <c r="G46" s="372"/>
      <c r="H46" s="372"/>
      <c r="I46" s="293"/>
      <c r="J46" s="312"/>
      <c r="K46" s="312"/>
      <c r="L46" s="312"/>
      <c r="M46" s="312"/>
      <c r="N46" s="312"/>
      <c r="O46" s="312"/>
      <c r="P46" s="312"/>
      <c r="Q46" s="312"/>
      <c r="R46" s="312"/>
      <c r="S46" s="312"/>
      <c r="T46" s="293"/>
      <c r="U46" s="293"/>
      <c r="V46" s="293"/>
      <c r="W46" s="293"/>
      <c r="X46" s="293"/>
      <c r="Y46" s="293"/>
      <c r="Z46" s="293"/>
      <c r="AA46" s="293"/>
      <c r="AB46" s="293"/>
      <c r="AC46" s="293"/>
      <c r="AD46" s="293"/>
      <c r="AE46" s="293"/>
      <c r="AF46" s="293"/>
      <c r="AG46" s="293"/>
      <c r="AH46" s="293"/>
      <c r="AI46" s="293"/>
      <c r="AJ46" s="165"/>
      <c r="AK46" s="372"/>
      <c r="AL46" s="372"/>
      <c r="AM46" s="372"/>
      <c r="AN46" s="372"/>
      <c r="AO46" s="372"/>
      <c r="AP46" s="372"/>
      <c r="AQ46" s="372"/>
      <c r="AR46" s="372"/>
      <c r="AS46" s="372"/>
      <c r="AT46" s="372"/>
      <c r="AU46" s="372"/>
      <c r="AV46" s="372"/>
      <c r="AW46" s="373"/>
    </row>
    <row r="47" spans="2:49" ht="12.75">
      <c r="B47" s="316"/>
      <c r="C47" s="298">
        <f>IF(COUNTIF((C15:AV42),"!!!")&lt;&gt;0,"Liczba komórek do uzupełnienia - "&amp;COUNTIF((C15:AV42),"!!!"),IF(COUNTIF((C15:AV42),"!!!")=0,""))</f>
      </c>
      <c r="D47" s="372"/>
      <c r="E47" s="372"/>
      <c r="F47" s="372"/>
      <c r="G47" s="372"/>
      <c r="H47" s="372"/>
      <c r="I47" s="293"/>
      <c r="J47" s="312"/>
      <c r="K47" s="312"/>
      <c r="L47" s="312"/>
      <c r="M47" s="312"/>
      <c r="N47" s="312"/>
      <c r="O47" s="312"/>
      <c r="P47" s="312"/>
      <c r="Q47" s="312"/>
      <c r="R47" s="312"/>
      <c r="S47" s="312"/>
      <c r="T47" s="293"/>
      <c r="U47" s="293"/>
      <c r="V47" s="293"/>
      <c r="W47" s="293"/>
      <c r="X47" s="293"/>
      <c r="Y47" s="293"/>
      <c r="Z47" s="293"/>
      <c r="AA47" s="293"/>
      <c r="AB47" s="293"/>
      <c r="AC47" s="293"/>
      <c r="AD47" s="293"/>
      <c r="AE47" s="293"/>
      <c r="AF47" s="293"/>
      <c r="AG47" s="293"/>
      <c r="AH47" s="293"/>
      <c r="AI47" s="293"/>
      <c r="AJ47" s="165"/>
      <c r="AK47" s="372"/>
      <c r="AL47" s="372"/>
      <c r="AM47" s="372"/>
      <c r="AN47" s="372"/>
      <c r="AO47" s="372"/>
      <c r="AP47" s="372"/>
      <c r="AQ47" s="372"/>
      <c r="AR47" s="372"/>
      <c r="AS47" s="372"/>
      <c r="AT47" s="372"/>
      <c r="AU47" s="372"/>
      <c r="AV47" s="372"/>
      <c r="AW47" s="373"/>
    </row>
    <row r="48" spans="2:49" ht="12.75">
      <c r="B48" s="316"/>
      <c r="C48" s="123"/>
      <c r="D48" s="294"/>
      <c r="E48" s="294"/>
      <c r="F48" s="294"/>
      <c r="G48" s="294"/>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165"/>
      <c r="AK48" s="372"/>
      <c r="AL48" s="372"/>
      <c r="AM48" s="372"/>
      <c r="AN48" s="372"/>
      <c r="AO48" s="372"/>
      <c r="AP48" s="372"/>
      <c r="AQ48" s="372"/>
      <c r="AR48" s="372"/>
      <c r="AS48" s="372"/>
      <c r="AT48" s="372"/>
      <c r="AU48" s="372"/>
      <c r="AV48" s="372"/>
      <c r="AW48" s="373"/>
    </row>
    <row r="49" spans="2:49" ht="17.25" customHeight="1">
      <c r="B49" s="316"/>
      <c r="C49" s="293"/>
      <c r="D49" s="295" t="str">
        <f>IF(OR($L$6=$BA$22,$L$6=BA23),"CZĘŚĆ A","")</f>
        <v>CZĘŚĆ A</v>
      </c>
      <c r="E49" s="293"/>
      <c r="F49" s="293"/>
      <c r="G49" s="293"/>
      <c r="H49" s="293"/>
      <c r="I49" s="123"/>
      <c r="J49" s="123"/>
      <c r="K49" s="123"/>
      <c r="L49" s="295" t="str">
        <f>IF(OR($L$6=$BA$22,$L$6=BA23),"CZĘŚĆ B","")</f>
        <v>CZĘŚĆ B</v>
      </c>
      <c r="M49" s="293"/>
      <c r="N49" s="293"/>
      <c r="O49" s="293"/>
      <c r="P49" s="293"/>
      <c r="Q49" s="293"/>
      <c r="R49" s="123"/>
      <c r="S49" s="123"/>
      <c r="T49" s="123"/>
      <c r="U49" s="295" t="str">
        <f>IF(OR($L$6=$BA$22,$L$6=BA23),"CZĘŚĆ H","")</f>
        <v>CZĘŚĆ H</v>
      </c>
      <c r="V49" s="293"/>
      <c r="W49" s="293"/>
      <c r="X49" s="293"/>
      <c r="Y49" s="293"/>
      <c r="Z49" s="123"/>
      <c r="AA49" s="123"/>
      <c r="AB49" s="123"/>
      <c r="AC49" s="123"/>
      <c r="AD49" s="123"/>
      <c r="AE49" s="295"/>
      <c r="AF49" s="123"/>
      <c r="AG49" s="293"/>
      <c r="AH49" s="293"/>
      <c r="AI49" s="123"/>
      <c r="AJ49" s="123"/>
      <c r="AK49" s="372"/>
      <c r="AL49" s="372"/>
      <c r="AM49" s="372"/>
      <c r="AN49" s="372"/>
      <c r="AO49" s="372"/>
      <c r="AP49" s="372"/>
      <c r="AQ49" s="372"/>
      <c r="AR49" s="372"/>
      <c r="AS49" s="372"/>
      <c r="AT49" s="372"/>
      <c r="AU49" s="372"/>
      <c r="AV49" s="372"/>
      <c r="AW49" s="373"/>
    </row>
    <row r="50" spans="2:49" ht="12.75">
      <c r="B50" s="316"/>
      <c r="C50" s="293"/>
      <c r="D50" s="295">
        <f>IF(AND($L$6=$BA$23,$I$40=""),"",IF(AND(L6=BA22,D52&lt;&gt;""),"proszę wypełnić:","wypełniono prawidłowo"))</f>
      </c>
      <c r="E50" s="293"/>
      <c r="F50" s="293"/>
      <c r="G50" s="293"/>
      <c r="H50" s="293"/>
      <c r="I50" s="123"/>
      <c r="J50" s="123"/>
      <c r="K50" s="123"/>
      <c r="L50" s="295">
        <f>IF(AND($L$6=$BA$23,$I$40=""),"",IF(AND($L$6=BA22,L52&lt;&gt;""),"proszę wypełnić:","wypełniono prawidłowo"))</f>
      </c>
      <c r="M50" s="293"/>
      <c r="N50" s="293"/>
      <c r="O50" s="293"/>
      <c r="P50" s="293"/>
      <c r="Q50" s="293"/>
      <c r="R50" s="123"/>
      <c r="S50" s="123"/>
      <c r="T50" s="123"/>
      <c r="U50" s="295">
        <f>IF(AND($L$6=$BA$23,$I$40=""),"",IF(AND($L$6=BA22,U52&lt;&gt;""),"proszę wypełnić:","wypełniono prawidłowo"))</f>
      </c>
      <c r="V50" s="293"/>
      <c r="W50" s="293"/>
      <c r="X50" s="293"/>
      <c r="Y50" s="293"/>
      <c r="Z50" s="123"/>
      <c r="AA50" s="123"/>
      <c r="AB50" s="123"/>
      <c r="AC50" s="123"/>
      <c r="AD50" s="123"/>
      <c r="AE50" s="295"/>
      <c r="AF50" s="123"/>
      <c r="AG50" s="293"/>
      <c r="AH50" s="293"/>
      <c r="AI50" s="123"/>
      <c r="AJ50" s="123"/>
      <c r="AK50" s="372"/>
      <c r="AL50" s="372"/>
      <c r="AM50" s="372"/>
      <c r="AN50" s="372"/>
      <c r="AO50" s="372"/>
      <c r="AP50" s="372"/>
      <c r="AQ50" s="372"/>
      <c r="AR50" s="372"/>
      <c r="AS50" s="372"/>
      <c r="AT50" s="372"/>
      <c r="AU50" s="372"/>
      <c r="AV50" s="372"/>
      <c r="AW50" s="373"/>
    </row>
    <row r="51" spans="2:49" ht="12.75">
      <c r="B51" s="316"/>
      <c r="C51" s="293"/>
      <c r="D51" s="295"/>
      <c r="E51" s="293"/>
      <c r="F51" s="293"/>
      <c r="G51" s="293"/>
      <c r="H51" s="293"/>
      <c r="I51" s="123"/>
      <c r="J51" s="123"/>
      <c r="K51" s="123"/>
      <c r="L51" s="295"/>
      <c r="M51" s="123"/>
      <c r="N51" s="293"/>
      <c r="O51" s="293"/>
      <c r="P51" s="293"/>
      <c r="Q51" s="293"/>
      <c r="R51" s="123"/>
      <c r="S51" s="123"/>
      <c r="T51" s="123"/>
      <c r="U51" s="295"/>
      <c r="V51" s="293"/>
      <c r="W51" s="293"/>
      <c r="X51" s="293"/>
      <c r="Y51" s="293"/>
      <c r="Z51" s="123"/>
      <c r="AA51" s="123"/>
      <c r="AB51" s="123"/>
      <c r="AC51" s="123"/>
      <c r="AD51" s="123"/>
      <c r="AE51" s="295"/>
      <c r="AF51" s="123"/>
      <c r="AG51" s="293"/>
      <c r="AH51" s="293"/>
      <c r="AI51" s="123"/>
      <c r="AJ51" s="123"/>
      <c r="AK51" s="372"/>
      <c r="AL51" s="372"/>
      <c r="AM51" s="372"/>
      <c r="AN51" s="372"/>
      <c r="AO51" s="372"/>
      <c r="AP51" s="372"/>
      <c r="AQ51" s="372"/>
      <c r="AR51" s="372"/>
      <c r="AS51" s="372"/>
      <c r="AT51" s="372"/>
      <c r="AU51" s="372"/>
      <c r="AV51" s="372"/>
      <c r="AW51" s="373"/>
    </row>
    <row r="52" spans="1:57" s="376" customFormat="1" ht="12.75">
      <c r="A52" s="80"/>
      <c r="B52" s="374"/>
      <c r="C52" s="321"/>
      <c r="D52" s="597">
        <f>IF(AND(L6=BA22,I16="",AH16=""),"A.1. - PROSZĘ ZAZNACZYĆ WŁAŚCIWY KWADRAT!","")</f>
      </c>
      <c r="E52" s="621"/>
      <c r="F52" s="621"/>
      <c r="G52" s="621"/>
      <c r="H52" s="621"/>
      <c r="I52" s="621"/>
      <c r="J52" s="621"/>
      <c r="K52" s="321"/>
      <c r="L52" s="597">
        <f>IF(OR(C20="!!!",C21="!!!",C22="!!!",C23="!!!",C24="!!!",C25="!!!",C26="!!!",C27="!!!",C28="!!!",C29="!!!",C30="!!!",C31="!!!",C32="!!!",C33="!!!",C34="!!!"),"B. - PROSZĘ WYPEŁNIĆ WSZYSTKIE DANE!","")</f>
      </c>
      <c r="M52" s="621"/>
      <c r="N52" s="621"/>
      <c r="O52" s="621"/>
      <c r="P52" s="621"/>
      <c r="Q52" s="621"/>
      <c r="R52" s="621"/>
      <c r="S52" s="321"/>
      <c r="T52" s="321"/>
      <c r="U52" s="597">
        <f>IF(AND(L6=BA22,I40=""),"H - PROSZĘ WPISAĆ DATĘ WYPEŁNIENIA","")</f>
      </c>
      <c r="V52" s="621"/>
      <c r="W52" s="621"/>
      <c r="X52" s="621"/>
      <c r="Y52" s="621"/>
      <c r="Z52" s="621"/>
      <c r="AA52" s="621"/>
      <c r="AB52" s="321"/>
      <c r="AC52" s="321"/>
      <c r="AD52" s="321"/>
      <c r="AE52" s="673"/>
      <c r="AF52" s="674"/>
      <c r="AG52" s="674"/>
      <c r="AH52" s="674"/>
      <c r="AI52" s="674"/>
      <c r="AJ52" s="674"/>
      <c r="AK52" s="327"/>
      <c r="AL52" s="327"/>
      <c r="AM52" s="327"/>
      <c r="AN52" s="327"/>
      <c r="AO52" s="327"/>
      <c r="AP52" s="327"/>
      <c r="AQ52" s="327"/>
      <c r="AR52" s="327"/>
      <c r="AS52" s="327"/>
      <c r="AT52" s="327"/>
      <c r="AU52" s="327"/>
      <c r="AV52" s="327"/>
      <c r="AW52" s="375"/>
      <c r="AX52" s="80"/>
      <c r="AY52" s="80"/>
      <c r="AZ52" s="80"/>
      <c r="BA52" s="286"/>
      <c r="BB52" s="80"/>
      <c r="BC52" s="80"/>
      <c r="BD52" s="80"/>
      <c r="BE52" s="80"/>
    </row>
    <row r="53" spans="1:57" s="376" customFormat="1" ht="12.75">
      <c r="A53" s="80"/>
      <c r="B53" s="374"/>
      <c r="C53" s="321"/>
      <c r="D53" s="621"/>
      <c r="E53" s="621"/>
      <c r="F53" s="621"/>
      <c r="G53" s="621"/>
      <c r="H53" s="621"/>
      <c r="I53" s="621"/>
      <c r="J53" s="621"/>
      <c r="K53" s="321"/>
      <c r="L53" s="621"/>
      <c r="M53" s="621"/>
      <c r="N53" s="621"/>
      <c r="O53" s="621"/>
      <c r="P53" s="621"/>
      <c r="Q53" s="621"/>
      <c r="R53" s="621"/>
      <c r="S53" s="321"/>
      <c r="T53" s="321"/>
      <c r="U53" s="621"/>
      <c r="V53" s="621"/>
      <c r="W53" s="621"/>
      <c r="X53" s="621"/>
      <c r="Y53" s="621"/>
      <c r="Z53" s="621"/>
      <c r="AA53" s="621"/>
      <c r="AB53" s="321"/>
      <c r="AC53" s="321"/>
      <c r="AD53" s="321"/>
      <c r="AE53" s="674"/>
      <c r="AF53" s="674"/>
      <c r="AG53" s="674"/>
      <c r="AH53" s="674"/>
      <c r="AI53" s="674"/>
      <c r="AJ53" s="674"/>
      <c r="AK53" s="327"/>
      <c r="AL53" s="327"/>
      <c r="AM53" s="327"/>
      <c r="AN53" s="327"/>
      <c r="AO53" s="327"/>
      <c r="AP53" s="327"/>
      <c r="AQ53" s="327"/>
      <c r="AR53" s="327"/>
      <c r="AS53" s="327"/>
      <c r="AT53" s="327"/>
      <c r="AU53" s="327"/>
      <c r="AV53" s="327"/>
      <c r="AW53" s="375"/>
      <c r="AX53" s="80"/>
      <c r="AY53" s="80"/>
      <c r="AZ53" s="80"/>
      <c r="BA53" s="286"/>
      <c r="BB53" s="80"/>
      <c r="BC53" s="80"/>
      <c r="BD53" s="80"/>
      <c r="BE53" s="80"/>
    </row>
    <row r="54" spans="2:49" ht="12.75">
      <c r="B54" s="319"/>
      <c r="C54" s="320"/>
      <c r="D54" s="320"/>
      <c r="E54" s="320"/>
      <c r="F54" s="320"/>
      <c r="G54" s="320"/>
      <c r="H54" s="320"/>
      <c r="I54" s="320"/>
      <c r="J54" s="320"/>
      <c r="K54" s="320"/>
      <c r="L54" s="321"/>
      <c r="M54" s="321"/>
      <c r="N54" s="321"/>
      <c r="O54" s="321"/>
      <c r="P54" s="321"/>
      <c r="Q54" s="321"/>
      <c r="R54" s="320"/>
      <c r="S54" s="320"/>
      <c r="T54" s="296"/>
      <c r="U54" s="372"/>
      <c r="V54" s="372"/>
      <c r="W54" s="372"/>
      <c r="X54" s="372"/>
      <c r="Y54" s="372"/>
      <c r="Z54" s="372"/>
      <c r="AA54" s="372"/>
      <c r="AB54" s="296"/>
      <c r="AC54" s="296"/>
      <c r="AD54" s="296"/>
      <c r="AE54" s="674"/>
      <c r="AF54" s="674"/>
      <c r="AG54" s="674"/>
      <c r="AH54" s="674"/>
      <c r="AI54" s="674"/>
      <c r="AJ54" s="674"/>
      <c r="AK54" s="372"/>
      <c r="AL54" s="372"/>
      <c r="AM54" s="372"/>
      <c r="AN54" s="372"/>
      <c r="AO54" s="372"/>
      <c r="AP54" s="372"/>
      <c r="AQ54" s="372"/>
      <c r="AR54" s="372"/>
      <c r="AS54" s="372"/>
      <c r="AT54" s="372"/>
      <c r="AU54" s="372"/>
      <c r="AV54" s="372"/>
      <c r="AW54" s="373"/>
    </row>
    <row r="55" spans="2:49" ht="12.75">
      <c r="B55" s="319"/>
      <c r="C55" s="320"/>
      <c r="D55" s="673"/>
      <c r="E55" s="687"/>
      <c r="F55" s="687"/>
      <c r="G55" s="687"/>
      <c r="H55" s="687"/>
      <c r="I55" s="687"/>
      <c r="J55" s="687"/>
      <c r="K55" s="320"/>
      <c r="L55" s="321"/>
      <c r="M55" s="321"/>
      <c r="N55" s="321"/>
      <c r="O55" s="321"/>
      <c r="P55" s="321"/>
      <c r="Q55" s="321"/>
      <c r="R55" s="320"/>
      <c r="S55" s="320"/>
      <c r="T55" s="296"/>
      <c r="U55" s="321"/>
      <c r="V55" s="321"/>
      <c r="W55" s="321"/>
      <c r="X55" s="321"/>
      <c r="Y55" s="321"/>
      <c r="Z55" s="320"/>
      <c r="AA55" s="320"/>
      <c r="AB55" s="296"/>
      <c r="AC55" s="296"/>
      <c r="AD55" s="296"/>
      <c r="AE55" s="674"/>
      <c r="AF55" s="674"/>
      <c r="AG55" s="674"/>
      <c r="AH55" s="674"/>
      <c r="AI55" s="674"/>
      <c r="AJ55" s="674"/>
      <c r="AK55" s="372"/>
      <c r="AL55" s="372"/>
      <c r="AM55" s="372"/>
      <c r="AN55" s="372"/>
      <c r="AO55" s="372"/>
      <c r="AP55" s="372"/>
      <c r="AQ55" s="372"/>
      <c r="AR55" s="372"/>
      <c r="AS55" s="372"/>
      <c r="AT55" s="372"/>
      <c r="AU55" s="372"/>
      <c r="AV55" s="372"/>
      <c r="AW55" s="373"/>
    </row>
    <row r="56" spans="2:49" ht="13.5" thickBot="1">
      <c r="B56" s="331"/>
      <c r="C56" s="332"/>
      <c r="D56" s="1212"/>
      <c r="E56" s="1212"/>
      <c r="F56" s="1212"/>
      <c r="G56" s="1212"/>
      <c r="H56" s="1212"/>
      <c r="I56" s="1212"/>
      <c r="J56" s="1212"/>
      <c r="K56" s="332"/>
      <c r="L56" s="344"/>
      <c r="M56" s="344"/>
      <c r="N56" s="344"/>
      <c r="O56" s="344"/>
      <c r="P56" s="344"/>
      <c r="Q56" s="344"/>
      <c r="R56" s="332"/>
      <c r="S56" s="332"/>
      <c r="T56" s="333"/>
      <c r="U56" s="377"/>
      <c r="V56" s="377"/>
      <c r="W56" s="377"/>
      <c r="X56" s="377"/>
      <c r="Y56" s="377"/>
      <c r="Z56" s="377"/>
      <c r="AA56" s="377"/>
      <c r="AB56" s="332"/>
      <c r="AC56" s="332"/>
      <c r="AD56" s="332"/>
      <c r="AE56" s="332"/>
      <c r="AF56" s="332"/>
      <c r="AG56" s="332"/>
      <c r="AH56" s="332"/>
      <c r="AI56" s="333"/>
      <c r="AJ56" s="333"/>
      <c r="AK56" s="377"/>
      <c r="AL56" s="377"/>
      <c r="AM56" s="377"/>
      <c r="AN56" s="377"/>
      <c r="AO56" s="377"/>
      <c r="AP56" s="377"/>
      <c r="AQ56" s="377"/>
      <c r="AR56" s="377"/>
      <c r="AS56" s="377"/>
      <c r="AT56" s="377"/>
      <c r="AU56" s="377"/>
      <c r="AV56" s="377"/>
      <c r="AW56" s="378"/>
    </row>
    <row r="57" spans="2:49" ht="12.75">
      <c r="B57" s="75"/>
      <c r="C57" s="75"/>
      <c r="D57" s="75"/>
      <c r="E57" s="75"/>
      <c r="F57" s="75"/>
      <c r="G57" s="75"/>
      <c r="H57" s="75"/>
      <c r="I57" s="75"/>
      <c r="J57" s="75"/>
      <c r="K57" s="75"/>
      <c r="L57" s="76"/>
      <c r="M57" s="76"/>
      <c r="N57" s="76"/>
      <c r="O57" s="76"/>
      <c r="P57" s="76"/>
      <c r="Q57" s="76"/>
      <c r="R57" s="75"/>
      <c r="S57" s="75"/>
      <c r="T57" s="77"/>
      <c r="U57" s="345"/>
      <c r="V57" s="345"/>
      <c r="W57" s="345"/>
      <c r="X57" s="345"/>
      <c r="Y57" s="345"/>
      <c r="Z57" s="345"/>
      <c r="AA57" s="345"/>
      <c r="AB57" s="75"/>
      <c r="AC57" s="75"/>
      <c r="AD57" s="75"/>
      <c r="AE57" s="75"/>
      <c r="AF57" s="75"/>
      <c r="AG57" s="75"/>
      <c r="AH57" s="75"/>
      <c r="AI57" s="75"/>
      <c r="AJ57" s="75"/>
      <c r="AK57" s="345"/>
      <c r="AL57" s="345"/>
      <c r="AM57" s="345"/>
      <c r="AN57" s="345"/>
      <c r="AO57" s="345"/>
      <c r="AP57" s="345"/>
      <c r="AQ57" s="345"/>
      <c r="AR57" s="345"/>
      <c r="AS57" s="345"/>
      <c r="AT57" s="345"/>
      <c r="AU57" s="345"/>
      <c r="AV57" s="345"/>
      <c r="AW57" s="345"/>
    </row>
    <row r="58" spans="2:49" ht="12.75" hidden="1">
      <c r="B58" s="75"/>
      <c r="C58" s="75"/>
      <c r="D58" s="1185"/>
      <c r="E58" s="1185"/>
      <c r="F58" s="1185"/>
      <c r="G58" s="1185"/>
      <c r="H58" s="1185"/>
      <c r="I58" s="1185"/>
      <c r="J58" s="1185"/>
      <c r="K58" s="75"/>
      <c r="L58" s="76"/>
      <c r="M58" s="76"/>
      <c r="N58" s="76"/>
      <c r="O58" s="76"/>
      <c r="P58" s="76"/>
      <c r="Q58" s="76"/>
      <c r="R58" s="75"/>
      <c r="S58" s="75"/>
      <c r="T58" s="77"/>
      <c r="U58" s="76"/>
      <c r="V58" s="76"/>
      <c r="W58" s="76"/>
      <c r="X58" s="76"/>
      <c r="Y58" s="76"/>
      <c r="Z58" s="75"/>
      <c r="AA58" s="75"/>
      <c r="AB58" s="77"/>
      <c r="AC58" s="77"/>
      <c r="AD58" s="75"/>
      <c r="AE58" s="75"/>
      <c r="AF58" s="75"/>
      <c r="AG58" s="75"/>
      <c r="AH58" s="75"/>
      <c r="AI58" s="75"/>
      <c r="AJ58" s="75"/>
      <c r="AK58" s="345"/>
      <c r="AL58" s="345"/>
      <c r="AM58" s="345"/>
      <c r="AN58" s="345"/>
      <c r="AO58" s="345"/>
      <c r="AP58" s="345"/>
      <c r="AQ58" s="345"/>
      <c r="AR58" s="345"/>
      <c r="AS58" s="345"/>
      <c r="AT58" s="345"/>
      <c r="AU58" s="345"/>
      <c r="AV58" s="345"/>
      <c r="AW58" s="345"/>
    </row>
    <row r="59" spans="2:49" ht="12.75" hidden="1">
      <c r="B59" s="75"/>
      <c r="C59" s="75"/>
      <c r="D59" s="1185"/>
      <c r="E59" s="1185"/>
      <c r="F59" s="1185"/>
      <c r="G59" s="1185"/>
      <c r="H59" s="1185"/>
      <c r="I59" s="1185"/>
      <c r="J59" s="1185"/>
      <c r="K59" s="75"/>
      <c r="L59" s="76"/>
      <c r="M59" s="76"/>
      <c r="N59" s="76"/>
      <c r="O59" s="76"/>
      <c r="P59" s="76"/>
      <c r="Q59" s="76"/>
      <c r="R59" s="75"/>
      <c r="S59" s="75"/>
      <c r="T59" s="77"/>
      <c r="U59" s="76"/>
      <c r="V59" s="76"/>
      <c r="W59" s="76"/>
      <c r="X59" s="76"/>
      <c r="Y59" s="76"/>
      <c r="Z59" s="75"/>
      <c r="AA59" s="75"/>
      <c r="AB59" s="77"/>
      <c r="AC59" s="77"/>
      <c r="AD59" s="75"/>
      <c r="AE59" s="75"/>
      <c r="AF59" s="75"/>
      <c r="AG59" s="75"/>
      <c r="AH59" s="75"/>
      <c r="AI59" s="75"/>
      <c r="AJ59" s="75"/>
      <c r="AK59" s="345"/>
      <c r="AL59" s="345"/>
      <c r="AM59" s="345"/>
      <c r="AN59" s="345"/>
      <c r="AO59" s="345"/>
      <c r="AP59" s="345"/>
      <c r="AQ59" s="345"/>
      <c r="AR59" s="345"/>
      <c r="AS59" s="345"/>
      <c r="AT59" s="345"/>
      <c r="AU59" s="345"/>
      <c r="AV59" s="345"/>
      <c r="AW59" s="345"/>
    </row>
    <row r="60" spans="2:49" ht="12.75" hidden="1">
      <c r="B60" s="78"/>
      <c r="C60" s="78"/>
      <c r="D60" s="78"/>
      <c r="E60" s="72"/>
      <c r="F60" s="72"/>
      <c r="G60" s="72"/>
      <c r="H60" s="72"/>
      <c r="I60" s="79"/>
      <c r="J60" s="79"/>
      <c r="K60" s="79"/>
      <c r="L60" s="80"/>
      <c r="M60" s="80"/>
      <c r="N60" s="80"/>
      <c r="O60" s="80"/>
      <c r="P60" s="80"/>
      <c r="Q60" s="80"/>
      <c r="R60" s="72"/>
      <c r="S60" s="72"/>
      <c r="T60" s="72"/>
      <c r="U60" s="78"/>
      <c r="V60" s="78"/>
      <c r="W60" s="72"/>
      <c r="X60" s="72"/>
      <c r="Y60" s="72"/>
      <c r="Z60" s="72"/>
      <c r="AA60" s="72"/>
      <c r="AB60" s="72"/>
      <c r="AC60" s="72"/>
      <c r="AD60" s="78"/>
      <c r="AE60" s="78"/>
      <c r="AF60" s="78"/>
      <c r="AG60" s="78"/>
      <c r="AH60" s="78"/>
      <c r="AI60" s="78"/>
      <c r="AJ60" s="78"/>
      <c r="AK60" s="345"/>
      <c r="AL60" s="345"/>
      <c r="AM60" s="345"/>
      <c r="AN60" s="345"/>
      <c r="AO60" s="345"/>
      <c r="AP60" s="345"/>
      <c r="AQ60" s="345"/>
      <c r="AR60" s="345"/>
      <c r="AS60" s="345"/>
      <c r="AT60" s="345"/>
      <c r="AU60" s="345"/>
      <c r="AV60" s="345"/>
      <c r="AW60" s="345"/>
    </row>
    <row r="61" spans="2:49" ht="12.75" hidden="1">
      <c r="B61" s="73"/>
      <c r="C61" s="73"/>
      <c r="D61" s="73"/>
      <c r="E61" s="72"/>
      <c r="F61" s="72"/>
      <c r="G61" s="72"/>
      <c r="H61" s="72"/>
      <c r="I61" s="82"/>
      <c r="J61" s="82"/>
      <c r="K61" s="82"/>
      <c r="L61" s="83"/>
      <c r="M61" s="82"/>
      <c r="N61" s="82"/>
      <c r="O61" s="72"/>
      <c r="P61" s="72"/>
      <c r="Q61" s="72"/>
      <c r="R61" s="72"/>
      <c r="S61" s="72"/>
      <c r="T61" s="72"/>
      <c r="U61" s="73"/>
      <c r="V61" s="73"/>
      <c r="W61" s="72"/>
      <c r="X61" s="72"/>
      <c r="Y61" s="72"/>
      <c r="Z61" s="72"/>
      <c r="AA61" s="72"/>
      <c r="AB61" s="72"/>
      <c r="AC61" s="72"/>
      <c r="AD61" s="72"/>
      <c r="AE61" s="72"/>
      <c r="AF61" s="72"/>
      <c r="AG61" s="72"/>
      <c r="AH61" s="72"/>
      <c r="AI61" s="72"/>
      <c r="AJ61" s="72"/>
      <c r="AK61" s="345"/>
      <c r="AL61" s="345"/>
      <c r="AM61" s="345"/>
      <c r="AN61" s="345"/>
      <c r="AO61" s="345"/>
      <c r="AP61" s="345"/>
      <c r="AQ61" s="345"/>
      <c r="AR61" s="345"/>
      <c r="AS61" s="345"/>
      <c r="AT61" s="345"/>
      <c r="AU61" s="345"/>
      <c r="AV61" s="345"/>
      <c r="AW61" s="345"/>
    </row>
    <row r="62" spans="2:49" ht="12.75" hidden="1">
      <c r="B62" s="73"/>
      <c r="C62" s="73"/>
      <c r="D62" s="71"/>
      <c r="E62" s="72"/>
      <c r="F62" s="73"/>
      <c r="G62" s="73"/>
      <c r="H62" s="72"/>
      <c r="I62" s="73"/>
      <c r="J62" s="73"/>
      <c r="K62" s="73"/>
      <c r="L62" s="71"/>
      <c r="M62" s="72"/>
      <c r="N62" s="73"/>
      <c r="O62" s="73"/>
      <c r="P62" s="73"/>
      <c r="Q62" s="73"/>
      <c r="R62" s="73"/>
      <c r="S62" s="73"/>
      <c r="T62" s="73"/>
      <c r="U62" s="71"/>
      <c r="V62" s="73"/>
      <c r="W62" s="73"/>
      <c r="X62" s="85"/>
      <c r="Y62" s="72"/>
      <c r="Z62" s="73"/>
      <c r="AA62" s="72"/>
      <c r="AB62" s="72"/>
      <c r="AC62" s="72"/>
      <c r="AD62" s="72"/>
      <c r="AE62" s="72"/>
      <c r="AF62" s="72"/>
      <c r="AG62" s="72"/>
      <c r="AH62" s="72"/>
      <c r="AI62" s="72"/>
      <c r="AJ62" s="72"/>
      <c r="AK62" s="345"/>
      <c r="AL62" s="345"/>
      <c r="AM62" s="345"/>
      <c r="AN62" s="345"/>
      <c r="AO62" s="345"/>
      <c r="AP62" s="345"/>
      <c r="AQ62" s="345"/>
      <c r="AR62" s="345"/>
      <c r="AS62" s="345"/>
      <c r="AT62" s="345"/>
      <c r="AU62" s="345"/>
      <c r="AV62" s="345"/>
      <c r="AW62" s="345"/>
    </row>
    <row r="63" spans="2:49" ht="12.75" hidden="1">
      <c r="B63" s="73"/>
      <c r="C63" s="73"/>
      <c r="D63" s="71"/>
      <c r="E63" s="72"/>
      <c r="F63" s="73"/>
      <c r="G63" s="73"/>
      <c r="H63" s="72"/>
      <c r="I63" s="73"/>
      <c r="J63" s="73"/>
      <c r="K63" s="73"/>
      <c r="L63" s="71"/>
      <c r="M63" s="72"/>
      <c r="N63" s="73"/>
      <c r="O63" s="73"/>
      <c r="P63" s="73"/>
      <c r="Q63" s="73"/>
      <c r="R63" s="73"/>
      <c r="S63" s="73"/>
      <c r="T63" s="73"/>
      <c r="U63" s="71"/>
      <c r="V63" s="73"/>
      <c r="W63" s="73"/>
      <c r="X63" s="85"/>
      <c r="Y63" s="72"/>
      <c r="Z63" s="73"/>
      <c r="AA63" s="72"/>
      <c r="AB63" s="72"/>
      <c r="AC63" s="72"/>
      <c r="AD63" s="72"/>
      <c r="AE63" s="72"/>
      <c r="AF63" s="72"/>
      <c r="AG63" s="72"/>
      <c r="AH63" s="72"/>
      <c r="AI63" s="72"/>
      <c r="AJ63" s="72"/>
      <c r="AK63" s="345"/>
      <c r="AL63" s="345"/>
      <c r="AM63" s="345"/>
      <c r="AN63" s="345"/>
      <c r="AO63" s="345"/>
      <c r="AP63" s="345"/>
      <c r="AQ63" s="345"/>
      <c r="AR63" s="345"/>
      <c r="AS63" s="345"/>
      <c r="AT63" s="345"/>
      <c r="AU63" s="345"/>
      <c r="AV63" s="345"/>
      <c r="AW63" s="345"/>
    </row>
    <row r="64" spans="2:49" ht="12.75" hidden="1">
      <c r="B64" s="75"/>
      <c r="C64" s="75"/>
      <c r="D64" s="77"/>
      <c r="E64" s="77"/>
      <c r="F64" s="75"/>
      <c r="G64" s="75"/>
      <c r="H64" s="77"/>
      <c r="I64" s="75"/>
      <c r="J64" s="75"/>
      <c r="K64" s="75"/>
      <c r="L64" s="77"/>
      <c r="M64" s="77"/>
      <c r="N64" s="75"/>
      <c r="O64" s="75"/>
      <c r="P64" s="75"/>
      <c r="Q64" s="75"/>
      <c r="R64" s="75"/>
      <c r="S64" s="75"/>
      <c r="T64" s="75"/>
      <c r="U64" s="77"/>
      <c r="V64" s="75"/>
      <c r="W64" s="75"/>
      <c r="X64" s="76"/>
      <c r="Y64" s="77"/>
      <c r="Z64" s="75"/>
      <c r="AA64" s="77"/>
      <c r="AB64" s="77"/>
      <c r="AC64" s="77"/>
      <c r="AD64" s="77"/>
      <c r="AE64" s="77"/>
      <c r="AF64" s="77"/>
      <c r="AG64" s="77"/>
      <c r="AH64" s="77"/>
      <c r="AI64" s="77"/>
      <c r="AJ64" s="72"/>
      <c r="AK64" s="345"/>
      <c r="AL64" s="345"/>
      <c r="AM64" s="345"/>
      <c r="AN64" s="345"/>
      <c r="AO64" s="345"/>
      <c r="AP64" s="345"/>
      <c r="AQ64" s="345"/>
      <c r="AR64" s="345"/>
      <c r="AS64" s="345"/>
      <c r="AT64" s="345"/>
      <c r="AU64" s="345"/>
      <c r="AV64" s="345"/>
      <c r="AW64" s="345"/>
    </row>
    <row r="65" spans="2:49" ht="12.75" hidden="1">
      <c r="B65" s="75"/>
      <c r="C65" s="75"/>
      <c r="D65" s="77"/>
      <c r="E65" s="77"/>
      <c r="F65" s="77"/>
      <c r="G65" s="77"/>
      <c r="H65" s="77"/>
      <c r="I65" s="75"/>
      <c r="J65" s="75"/>
      <c r="K65" s="75"/>
      <c r="L65" s="1182"/>
      <c r="M65" s="1183"/>
      <c r="N65" s="1183"/>
      <c r="O65" s="1183"/>
      <c r="P65" s="1183"/>
      <c r="Q65" s="1183"/>
      <c r="R65" s="75"/>
      <c r="S65" s="75"/>
      <c r="T65" s="75"/>
      <c r="U65" s="1182"/>
      <c r="V65" s="1184"/>
      <c r="W65" s="1184"/>
      <c r="X65" s="1184"/>
      <c r="Y65" s="1184"/>
      <c r="Z65" s="1184"/>
      <c r="AA65" s="77"/>
      <c r="AB65" s="77"/>
      <c r="AC65" s="77"/>
      <c r="AD65" s="77"/>
      <c r="AE65" s="77"/>
      <c r="AF65" s="77"/>
      <c r="AG65" s="77"/>
      <c r="AH65" s="77"/>
      <c r="AI65" s="77"/>
      <c r="AJ65" s="72"/>
      <c r="AK65" s="345"/>
      <c r="AL65" s="345"/>
      <c r="AM65" s="345"/>
      <c r="AN65" s="345"/>
      <c r="AO65" s="345"/>
      <c r="AP65" s="345"/>
      <c r="AQ65" s="345"/>
      <c r="AR65" s="345"/>
      <c r="AS65" s="345"/>
      <c r="AT65" s="345"/>
      <c r="AU65" s="345"/>
      <c r="AV65" s="345"/>
      <c r="AW65" s="345"/>
    </row>
    <row r="66" spans="2:49" ht="12.75" hidden="1">
      <c r="B66" s="75"/>
      <c r="C66" s="75"/>
      <c r="D66" s="75"/>
      <c r="E66" s="77"/>
      <c r="F66" s="77"/>
      <c r="G66" s="77"/>
      <c r="H66" s="77"/>
      <c r="I66" s="82"/>
      <c r="J66" s="82"/>
      <c r="K66" s="82"/>
      <c r="L66" s="1183"/>
      <c r="M66" s="1183"/>
      <c r="N66" s="1183"/>
      <c r="O66" s="1183"/>
      <c r="P66" s="1183"/>
      <c r="Q66" s="1183"/>
      <c r="R66" s="77"/>
      <c r="S66" s="77"/>
      <c r="T66" s="77"/>
      <c r="U66" s="1184"/>
      <c r="V66" s="1184"/>
      <c r="W66" s="1184"/>
      <c r="X66" s="1184"/>
      <c r="Y66" s="1184"/>
      <c r="Z66" s="1184"/>
      <c r="AA66" s="77"/>
      <c r="AB66" s="77"/>
      <c r="AC66" s="77"/>
      <c r="AD66" s="77"/>
      <c r="AE66" s="77"/>
      <c r="AF66" s="77"/>
      <c r="AG66" s="77"/>
      <c r="AH66" s="77"/>
      <c r="AI66" s="77"/>
      <c r="AJ66" s="72"/>
      <c r="AK66" s="345"/>
      <c r="AL66" s="345"/>
      <c r="AM66" s="345"/>
      <c r="AN66" s="345"/>
      <c r="AO66" s="345"/>
      <c r="AP66" s="345"/>
      <c r="AQ66" s="345"/>
      <c r="AR66" s="345"/>
      <c r="AS66" s="345"/>
      <c r="AT66" s="345"/>
      <c r="AU66" s="345"/>
      <c r="AV66" s="345"/>
      <c r="AW66" s="345"/>
    </row>
    <row r="67" spans="2:49" ht="12.75" hidden="1">
      <c r="B67" s="75"/>
      <c r="C67" s="75"/>
      <c r="D67" s="75"/>
      <c r="E67" s="77"/>
      <c r="F67" s="77"/>
      <c r="G67" s="77"/>
      <c r="H67" s="77"/>
      <c r="I67" s="82"/>
      <c r="J67" s="82"/>
      <c r="K67" s="82"/>
      <c r="L67" s="1183"/>
      <c r="M67" s="1183"/>
      <c r="N67" s="1183"/>
      <c r="O67" s="1183"/>
      <c r="P67" s="1183"/>
      <c r="Q67" s="1183"/>
      <c r="R67" s="77"/>
      <c r="S67" s="77"/>
      <c r="T67" s="77"/>
      <c r="U67" s="1184"/>
      <c r="V67" s="1184"/>
      <c r="W67" s="1184"/>
      <c r="X67" s="1184"/>
      <c r="Y67" s="1184"/>
      <c r="Z67" s="1184"/>
      <c r="AA67" s="77"/>
      <c r="AB67" s="77"/>
      <c r="AC67" s="77"/>
      <c r="AD67" s="77"/>
      <c r="AE67" s="77"/>
      <c r="AF67" s="77"/>
      <c r="AG67" s="77"/>
      <c r="AH67" s="77"/>
      <c r="AI67" s="77"/>
      <c r="AJ67" s="72"/>
      <c r="AK67" s="345"/>
      <c r="AL67" s="345"/>
      <c r="AM67" s="345"/>
      <c r="AN67" s="345"/>
      <c r="AO67" s="345"/>
      <c r="AP67" s="345"/>
      <c r="AQ67" s="345"/>
      <c r="AR67" s="345"/>
      <c r="AS67" s="345"/>
      <c r="AT67" s="345"/>
      <c r="AU67" s="345"/>
      <c r="AV67" s="345"/>
      <c r="AW67" s="345"/>
    </row>
    <row r="68" spans="2:49" ht="12.75" hidden="1">
      <c r="B68" s="75"/>
      <c r="C68" s="75"/>
      <c r="D68" s="75"/>
      <c r="E68" s="77"/>
      <c r="F68" s="77"/>
      <c r="G68" s="77"/>
      <c r="H68" s="77"/>
      <c r="I68" s="82"/>
      <c r="J68" s="82"/>
      <c r="K68" s="82"/>
      <c r="L68" s="1183"/>
      <c r="M68" s="1183"/>
      <c r="N68" s="1183"/>
      <c r="O68" s="1183"/>
      <c r="P68" s="1183"/>
      <c r="Q68" s="1183"/>
      <c r="R68" s="77"/>
      <c r="S68" s="77"/>
      <c r="T68" s="77"/>
      <c r="U68" s="1184"/>
      <c r="V68" s="1184"/>
      <c r="W68" s="1184"/>
      <c r="X68" s="1184"/>
      <c r="Y68" s="1184"/>
      <c r="Z68" s="1184"/>
      <c r="AA68" s="75"/>
      <c r="AB68" s="75"/>
      <c r="AC68" s="75"/>
      <c r="AD68" s="75"/>
      <c r="AE68" s="75"/>
      <c r="AF68" s="75"/>
      <c r="AG68" s="75"/>
      <c r="AH68" s="77"/>
      <c r="AI68" s="77"/>
      <c r="AJ68" s="85"/>
      <c r="AK68" s="345"/>
      <c r="AL68" s="345"/>
      <c r="AM68" s="345"/>
      <c r="AN68" s="345"/>
      <c r="AO68" s="345"/>
      <c r="AP68" s="345"/>
      <c r="AQ68" s="345"/>
      <c r="AR68" s="345"/>
      <c r="AS68" s="345"/>
      <c r="AT68" s="345"/>
      <c r="AU68" s="345"/>
      <c r="AV68" s="345"/>
      <c r="AW68" s="345"/>
    </row>
    <row r="69" spans="2:49" ht="12.75" hidden="1">
      <c r="B69" s="75"/>
      <c r="C69" s="75"/>
      <c r="D69" s="75"/>
      <c r="E69" s="77"/>
      <c r="F69" s="77"/>
      <c r="G69" s="77"/>
      <c r="H69" s="77"/>
      <c r="I69" s="82"/>
      <c r="J69" s="82"/>
      <c r="K69" s="82"/>
      <c r="L69" s="1183"/>
      <c r="M69" s="1183"/>
      <c r="N69" s="1183"/>
      <c r="O69" s="1183"/>
      <c r="P69" s="1183"/>
      <c r="Q69" s="1183"/>
      <c r="R69" s="77"/>
      <c r="S69" s="77"/>
      <c r="T69" s="77"/>
      <c r="U69" s="75"/>
      <c r="V69" s="75"/>
      <c r="W69" s="75"/>
      <c r="X69" s="75"/>
      <c r="Y69" s="75"/>
      <c r="Z69" s="75"/>
      <c r="AA69" s="75"/>
      <c r="AB69" s="75"/>
      <c r="AC69" s="75"/>
      <c r="AD69" s="75"/>
      <c r="AE69" s="75"/>
      <c r="AF69" s="75"/>
      <c r="AG69" s="75"/>
      <c r="AH69" s="77"/>
      <c r="AI69" s="77"/>
      <c r="AJ69" s="85"/>
      <c r="AK69" s="345"/>
      <c r="AL69" s="345"/>
      <c r="AM69" s="345"/>
      <c r="AN69" s="345"/>
      <c r="AO69" s="345"/>
      <c r="AP69" s="345"/>
      <c r="AQ69" s="345"/>
      <c r="AR69" s="345"/>
      <c r="AS69" s="345"/>
      <c r="AT69" s="345"/>
      <c r="AU69" s="345"/>
      <c r="AV69" s="345"/>
      <c r="AW69" s="345"/>
    </row>
    <row r="70" spans="2:49" ht="12.75" hidden="1">
      <c r="B70" s="75"/>
      <c r="C70" s="75"/>
      <c r="D70" s="75"/>
      <c r="E70" s="77"/>
      <c r="F70" s="77"/>
      <c r="G70" s="77"/>
      <c r="H70" s="77"/>
      <c r="I70" s="82"/>
      <c r="J70" s="82"/>
      <c r="K70" s="82"/>
      <c r="L70" s="1183"/>
      <c r="M70" s="1183"/>
      <c r="N70" s="1183"/>
      <c r="O70" s="1183"/>
      <c r="P70" s="1183"/>
      <c r="Q70" s="1183"/>
      <c r="R70" s="77"/>
      <c r="S70" s="77"/>
      <c r="T70" s="77"/>
      <c r="U70" s="75"/>
      <c r="V70" s="75"/>
      <c r="W70" s="75"/>
      <c r="X70" s="75"/>
      <c r="Y70" s="75"/>
      <c r="Z70" s="75"/>
      <c r="AA70" s="75"/>
      <c r="AB70" s="75"/>
      <c r="AC70" s="75"/>
      <c r="AD70" s="75"/>
      <c r="AE70" s="75"/>
      <c r="AF70" s="75"/>
      <c r="AG70" s="75"/>
      <c r="AH70" s="77"/>
      <c r="AI70" s="77"/>
      <c r="AJ70" s="85"/>
      <c r="AK70" s="345"/>
      <c r="AL70" s="345"/>
      <c r="AM70" s="345"/>
      <c r="AN70" s="345"/>
      <c r="AO70" s="345"/>
      <c r="AP70" s="345"/>
      <c r="AQ70" s="345"/>
      <c r="AR70" s="345"/>
      <c r="AS70" s="345"/>
      <c r="AT70" s="345"/>
      <c r="AU70" s="345"/>
      <c r="AV70" s="345"/>
      <c r="AW70" s="345"/>
    </row>
    <row r="71" spans="37:49" ht="12.75" hidden="1">
      <c r="AK71" s="345"/>
      <c r="AL71" s="345"/>
      <c r="AM71" s="345"/>
      <c r="AN71" s="345"/>
      <c r="AO71" s="345"/>
      <c r="AP71" s="345"/>
      <c r="AQ71" s="345"/>
      <c r="AR71" s="345"/>
      <c r="AS71" s="345"/>
      <c r="AT71" s="345"/>
      <c r="AU71" s="345"/>
      <c r="AV71" s="345"/>
      <c r="AW71" s="345"/>
    </row>
    <row r="72" spans="37:49" ht="12.75" hidden="1">
      <c r="AK72" s="345"/>
      <c r="AL72" s="345"/>
      <c r="AM72" s="345"/>
      <c r="AN72" s="345"/>
      <c r="AO72" s="345"/>
      <c r="AP72" s="345"/>
      <c r="AQ72" s="345"/>
      <c r="AR72" s="345"/>
      <c r="AS72" s="345"/>
      <c r="AT72" s="345"/>
      <c r="AU72" s="345"/>
      <c r="AV72" s="345"/>
      <c r="AW72" s="345"/>
    </row>
    <row r="73" spans="37:49" ht="12.75" hidden="1">
      <c r="AK73" s="345"/>
      <c r="AL73" s="345"/>
      <c r="AM73" s="345"/>
      <c r="AN73" s="345"/>
      <c r="AO73" s="345"/>
      <c r="AP73" s="345"/>
      <c r="AQ73" s="345"/>
      <c r="AR73" s="345"/>
      <c r="AS73" s="345"/>
      <c r="AT73" s="345"/>
      <c r="AU73" s="345"/>
      <c r="AV73" s="345"/>
      <c r="AW73" s="345"/>
    </row>
    <row r="74" spans="37:49" ht="12.75" hidden="1">
      <c r="AK74" s="345"/>
      <c r="AL74" s="345"/>
      <c r="AM74" s="345"/>
      <c r="AN74" s="345"/>
      <c r="AO74" s="345"/>
      <c r="AP74" s="345"/>
      <c r="AQ74" s="345"/>
      <c r="AR74" s="345"/>
      <c r="AS74" s="345"/>
      <c r="AT74" s="345"/>
      <c r="AU74" s="345"/>
      <c r="AV74" s="345"/>
      <c r="AW74" s="345"/>
    </row>
    <row r="75" spans="37:49" ht="12.75" hidden="1">
      <c r="AK75" s="345"/>
      <c r="AL75" s="345"/>
      <c r="AM75" s="345"/>
      <c r="AN75" s="345"/>
      <c r="AO75" s="345"/>
      <c r="AP75" s="345"/>
      <c r="AQ75" s="345"/>
      <c r="AR75" s="345"/>
      <c r="AS75" s="345"/>
      <c r="AT75" s="345"/>
      <c r="AU75" s="345"/>
      <c r="AV75" s="345"/>
      <c r="AW75" s="345"/>
    </row>
    <row r="76" spans="37:49" ht="12.75" hidden="1">
      <c r="AK76" s="345"/>
      <c r="AL76" s="345"/>
      <c r="AM76" s="345"/>
      <c r="AN76" s="345"/>
      <c r="AO76" s="345"/>
      <c r="AP76" s="345"/>
      <c r="AQ76" s="345"/>
      <c r="AR76" s="345"/>
      <c r="AS76" s="345"/>
      <c r="AT76" s="345"/>
      <c r="AU76" s="345"/>
      <c r="AV76" s="345"/>
      <c r="AW76" s="345"/>
    </row>
    <row r="77" spans="37:49" ht="12.75" hidden="1">
      <c r="AK77" s="345"/>
      <c r="AL77" s="345"/>
      <c r="AM77" s="345"/>
      <c r="AN77" s="345"/>
      <c r="AO77" s="345"/>
      <c r="AP77" s="345"/>
      <c r="AQ77" s="345"/>
      <c r="AR77" s="345"/>
      <c r="AS77" s="345"/>
      <c r="AT77" s="345"/>
      <c r="AU77" s="345"/>
      <c r="AV77" s="345"/>
      <c r="AW77" s="345"/>
    </row>
    <row r="78" spans="37:49" ht="12.75" hidden="1">
      <c r="AK78" s="345"/>
      <c r="AL78" s="345"/>
      <c r="AM78" s="345"/>
      <c r="AN78" s="345"/>
      <c r="AO78" s="345"/>
      <c r="AP78" s="345"/>
      <c r="AQ78" s="345"/>
      <c r="AR78" s="345"/>
      <c r="AS78" s="345"/>
      <c r="AT78" s="345"/>
      <c r="AU78" s="345"/>
      <c r="AV78" s="345"/>
      <c r="AW78" s="345"/>
    </row>
    <row r="79" spans="37:49" ht="12.75" hidden="1">
      <c r="AK79" s="345"/>
      <c r="AL79" s="345"/>
      <c r="AM79" s="345"/>
      <c r="AN79" s="345"/>
      <c r="AO79" s="345"/>
      <c r="AP79" s="345"/>
      <c r="AQ79" s="345"/>
      <c r="AR79" s="345"/>
      <c r="AS79" s="345"/>
      <c r="AT79" s="345"/>
      <c r="AU79" s="345"/>
      <c r="AV79" s="345"/>
      <c r="AW79" s="345"/>
    </row>
    <row r="80" spans="37:49" ht="12.75" hidden="1">
      <c r="AK80" s="345"/>
      <c r="AL80" s="345"/>
      <c r="AM80" s="345"/>
      <c r="AN80" s="345"/>
      <c r="AO80" s="345"/>
      <c r="AP80" s="345"/>
      <c r="AQ80" s="345"/>
      <c r="AR80" s="345"/>
      <c r="AS80" s="345"/>
      <c r="AT80" s="345"/>
      <c r="AU80" s="345"/>
      <c r="AV80" s="345"/>
      <c r="AW80" s="345"/>
    </row>
    <row r="81" spans="37:49" ht="12.75" hidden="1">
      <c r="AK81" s="345"/>
      <c r="AL81" s="345"/>
      <c r="AM81" s="345"/>
      <c r="AN81" s="345"/>
      <c r="AO81" s="345"/>
      <c r="AP81" s="345"/>
      <c r="AQ81" s="345"/>
      <c r="AR81" s="345"/>
      <c r="AS81" s="345"/>
      <c r="AT81" s="345"/>
      <c r="AU81" s="345"/>
      <c r="AV81" s="345"/>
      <c r="AW81" s="345"/>
    </row>
    <row r="82" spans="37:49" ht="12.75" hidden="1">
      <c r="AK82" s="345"/>
      <c r="AL82" s="345"/>
      <c r="AM82" s="345"/>
      <c r="AN82" s="345"/>
      <c r="AO82" s="345"/>
      <c r="AP82" s="345"/>
      <c r="AQ82" s="345"/>
      <c r="AR82" s="345"/>
      <c r="AS82" s="345"/>
      <c r="AT82" s="345"/>
      <c r="AU82" s="345"/>
      <c r="AV82" s="345"/>
      <c r="AW82" s="345"/>
    </row>
    <row r="83" spans="37:49" ht="12.75" hidden="1">
      <c r="AK83" s="345"/>
      <c r="AL83" s="345"/>
      <c r="AM83" s="345"/>
      <c r="AN83" s="345"/>
      <c r="AO83" s="345"/>
      <c r="AP83" s="345"/>
      <c r="AQ83" s="345"/>
      <c r="AR83" s="345"/>
      <c r="AS83" s="345"/>
      <c r="AT83" s="345"/>
      <c r="AU83" s="345"/>
      <c r="AV83" s="345"/>
      <c r="AW83" s="345"/>
    </row>
    <row r="84" spans="37:49" ht="12.75" hidden="1">
      <c r="AK84" s="345"/>
      <c r="AL84" s="345"/>
      <c r="AM84" s="345"/>
      <c r="AN84" s="345"/>
      <c r="AO84" s="345"/>
      <c r="AP84" s="345"/>
      <c r="AQ84" s="345"/>
      <c r="AR84" s="345"/>
      <c r="AS84" s="345"/>
      <c r="AT84" s="345"/>
      <c r="AU84" s="345"/>
      <c r="AV84" s="345"/>
      <c r="AW84" s="345"/>
    </row>
    <row r="85" spans="37:49" ht="12.75" hidden="1">
      <c r="AK85" s="345"/>
      <c r="AL85" s="345"/>
      <c r="AM85" s="345"/>
      <c r="AN85" s="345"/>
      <c r="AO85" s="345"/>
      <c r="AP85" s="345"/>
      <c r="AQ85" s="345"/>
      <c r="AR85" s="345"/>
      <c r="AS85" s="345"/>
      <c r="AT85" s="345"/>
      <c r="AU85" s="345"/>
      <c r="AV85" s="345"/>
      <c r="AW85" s="345"/>
    </row>
    <row r="86" spans="37:49" ht="12.75" hidden="1">
      <c r="AK86" s="345"/>
      <c r="AL86" s="345"/>
      <c r="AM86" s="345"/>
      <c r="AN86" s="345"/>
      <c r="AO86" s="345"/>
      <c r="AP86" s="345"/>
      <c r="AQ86" s="345"/>
      <c r="AR86" s="345"/>
      <c r="AS86" s="345"/>
      <c r="AT86" s="345"/>
      <c r="AU86" s="345"/>
      <c r="AV86" s="345"/>
      <c r="AW86" s="345"/>
    </row>
    <row r="87" spans="37:49" ht="12.75" hidden="1">
      <c r="AK87" s="345"/>
      <c r="AL87" s="345"/>
      <c r="AM87" s="345"/>
      <c r="AN87" s="345"/>
      <c r="AO87" s="345"/>
      <c r="AP87" s="345"/>
      <c r="AQ87" s="345"/>
      <c r="AR87" s="345"/>
      <c r="AS87" s="345"/>
      <c r="AT87" s="345"/>
      <c r="AU87" s="345"/>
      <c r="AV87" s="345"/>
      <c r="AW87" s="345"/>
    </row>
    <row r="88" spans="37:49" ht="12.75" hidden="1">
      <c r="AK88" s="345"/>
      <c r="AL88" s="345"/>
      <c r="AM88" s="345"/>
      <c r="AN88" s="345"/>
      <c r="AO88" s="345"/>
      <c r="AP88" s="345"/>
      <c r="AQ88" s="345"/>
      <c r="AR88" s="345"/>
      <c r="AS88" s="345"/>
      <c r="AT88" s="345"/>
      <c r="AU88" s="345"/>
      <c r="AV88" s="345"/>
      <c r="AW88" s="345"/>
    </row>
    <row r="89" spans="37:49" ht="12.75" hidden="1">
      <c r="AK89" s="345"/>
      <c r="AL89" s="345"/>
      <c r="AM89" s="345"/>
      <c r="AN89" s="345"/>
      <c r="AO89" s="345"/>
      <c r="AP89" s="345"/>
      <c r="AQ89" s="345"/>
      <c r="AR89" s="345"/>
      <c r="AS89" s="345"/>
      <c r="AT89" s="345"/>
      <c r="AU89" s="345"/>
      <c r="AV89" s="345"/>
      <c r="AW89" s="345"/>
    </row>
    <row r="90" spans="37:49" ht="12.75" hidden="1">
      <c r="AK90" s="345"/>
      <c r="AL90" s="345"/>
      <c r="AM90" s="345"/>
      <c r="AN90" s="345"/>
      <c r="AO90" s="345"/>
      <c r="AP90" s="345"/>
      <c r="AQ90" s="345"/>
      <c r="AR90" s="345"/>
      <c r="AS90" s="345"/>
      <c r="AT90" s="345"/>
      <c r="AU90" s="345"/>
      <c r="AV90" s="345"/>
      <c r="AW90" s="345"/>
    </row>
    <row r="91" spans="37:49" ht="12.75" hidden="1">
      <c r="AK91" s="345"/>
      <c r="AL91" s="345"/>
      <c r="AM91" s="345"/>
      <c r="AN91" s="345"/>
      <c r="AO91" s="345"/>
      <c r="AP91" s="345"/>
      <c r="AQ91" s="345"/>
      <c r="AR91" s="345"/>
      <c r="AS91" s="345"/>
      <c r="AT91" s="345"/>
      <c r="AU91" s="345"/>
      <c r="AV91" s="345"/>
      <c r="AW91" s="345"/>
    </row>
    <row r="92" spans="37:49" ht="12.75" hidden="1">
      <c r="AK92" s="345"/>
      <c r="AL92" s="345"/>
      <c r="AM92" s="345"/>
      <c r="AN92" s="345"/>
      <c r="AO92" s="345"/>
      <c r="AP92" s="345"/>
      <c r="AQ92" s="345"/>
      <c r="AR92" s="345"/>
      <c r="AS92" s="345"/>
      <c r="AT92" s="345"/>
      <c r="AU92" s="345"/>
      <c r="AV92" s="345"/>
      <c r="AW92" s="345"/>
    </row>
    <row r="93" spans="37:49" ht="12.75" hidden="1">
      <c r="AK93" s="345"/>
      <c r="AL93" s="345"/>
      <c r="AM93" s="345"/>
      <c r="AN93" s="345"/>
      <c r="AO93" s="345"/>
      <c r="AP93" s="345"/>
      <c r="AQ93" s="345"/>
      <c r="AR93" s="345"/>
      <c r="AS93" s="345"/>
      <c r="AT93" s="345"/>
      <c r="AU93" s="345"/>
      <c r="AV93" s="345"/>
      <c r="AW93" s="345"/>
    </row>
    <row r="94" spans="37:49" ht="12.75" hidden="1">
      <c r="AK94" s="345"/>
      <c r="AL94" s="345"/>
      <c r="AM94" s="345"/>
      <c r="AN94" s="345"/>
      <c r="AO94" s="345"/>
      <c r="AP94" s="345"/>
      <c r="AQ94" s="345"/>
      <c r="AR94" s="345"/>
      <c r="AS94" s="345"/>
      <c r="AT94" s="345"/>
      <c r="AU94" s="345"/>
      <c r="AV94" s="345"/>
      <c r="AW94" s="345"/>
    </row>
    <row r="95" spans="37:49" ht="12.75" hidden="1">
      <c r="AK95" s="345"/>
      <c r="AL95" s="345"/>
      <c r="AM95" s="345"/>
      <c r="AN95" s="345"/>
      <c r="AO95" s="345"/>
      <c r="AP95" s="345"/>
      <c r="AQ95" s="345"/>
      <c r="AR95" s="345"/>
      <c r="AS95" s="345"/>
      <c r="AT95" s="345"/>
      <c r="AU95" s="345"/>
      <c r="AV95" s="345"/>
      <c r="AW95" s="345"/>
    </row>
    <row r="96" spans="37:49" ht="12.75" hidden="1">
      <c r="AK96" s="345"/>
      <c r="AL96" s="345"/>
      <c r="AM96" s="345"/>
      <c r="AN96" s="345"/>
      <c r="AO96" s="345"/>
      <c r="AP96" s="345"/>
      <c r="AQ96" s="345"/>
      <c r="AR96" s="345"/>
      <c r="AS96" s="345"/>
      <c r="AT96" s="345"/>
      <c r="AU96" s="345"/>
      <c r="AV96" s="345"/>
      <c r="AW96" s="345"/>
    </row>
    <row r="97" spans="37:49" ht="12.75" hidden="1">
      <c r="AK97" s="345"/>
      <c r="AL97" s="345"/>
      <c r="AM97" s="345"/>
      <c r="AN97" s="345"/>
      <c r="AO97" s="345"/>
      <c r="AP97" s="345"/>
      <c r="AQ97" s="345"/>
      <c r="AR97" s="345"/>
      <c r="AS97" s="345"/>
      <c r="AT97" s="345"/>
      <c r="AU97" s="345"/>
      <c r="AV97" s="345"/>
      <c r="AW97" s="345"/>
    </row>
    <row r="98" spans="37:49" ht="12.75" hidden="1">
      <c r="AK98" s="345"/>
      <c r="AL98" s="345"/>
      <c r="AM98" s="345"/>
      <c r="AN98" s="345"/>
      <c r="AO98" s="345"/>
      <c r="AP98" s="345"/>
      <c r="AQ98" s="345"/>
      <c r="AR98" s="345"/>
      <c r="AS98" s="345"/>
      <c r="AT98" s="345"/>
      <c r="AU98" s="345"/>
      <c r="AV98" s="345"/>
      <c r="AW98" s="345"/>
    </row>
    <row r="99" spans="37:49" ht="12.75" hidden="1">
      <c r="AK99" s="345"/>
      <c r="AL99" s="345"/>
      <c r="AM99" s="345"/>
      <c r="AN99" s="345"/>
      <c r="AO99" s="345"/>
      <c r="AP99" s="345"/>
      <c r="AQ99" s="345"/>
      <c r="AR99" s="345"/>
      <c r="AS99" s="345"/>
      <c r="AT99" s="345"/>
      <c r="AU99" s="345"/>
      <c r="AV99" s="345"/>
      <c r="AW99" s="345"/>
    </row>
    <row r="100" spans="37:49" ht="12.75" hidden="1">
      <c r="AK100" s="345"/>
      <c r="AL100" s="345"/>
      <c r="AM100" s="345"/>
      <c r="AN100" s="345"/>
      <c r="AO100" s="345"/>
      <c r="AP100" s="345"/>
      <c r="AQ100" s="345"/>
      <c r="AR100" s="345"/>
      <c r="AS100" s="345"/>
      <c r="AT100" s="345"/>
      <c r="AU100" s="345"/>
      <c r="AV100" s="345"/>
      <c r="AW100" s="345"/>
    </row>
    <row r="101" spans="37:49" ht="12.75" hidden="1">
      <c r="AK101" s="345"/>
      <c r="AL101" s="345"/>
      <c r="AM101" s="345"/>
      <c r="AN101" s="345"/>
      <c r="AO101" s="345"/>
      <c r="AP101" s="345"/>
      <c r="AQ101" s="345"/>
      <c r="AR101" s="345"/>
      <c r="AS101" s="345"/>
      <c r="AT101" s="345"/>
      <c r="AU101" s="345"/>
      <c r="AV101" s="345"/>
      <c r="AW101" s="345"/>
    </row>
    <row r="102" spans="37:49" ht="12.75" hidden="1">
      <c r="AK102" s="345"/>
      <c r="AL102" s="345"/>
      <c r="AM102" s="345"/>
      <c r="AN102" s="345"/>
      <c r="AO102" s="345"/>
      <c r="AP102" s="345"/>
      <c r="AQ102" s="345"/>
      <c r="AR102" s="345"/>
      <c r="AS102" s="345"/>
      <c r="AT102" s="345"/>
      <c r="AU102" s="345"/>
      <c r="AV102" s="345"/>
      <c r="AW102" s="345"/>
    </row>
    <row r="103" spans="37:49" ht="12.75" hidden="1">
      <c r="AK103" s="345"/>
      <c r="AL103" s="345"/>
      <c r="AM103" s="345"/>
      <c r="AN103" s="345"/>
      <c r="AO103" s="345"/>
      <c r="AP103" s="345"/>
      <c r="AQ103" s="345"/>
      <c r="AR103" s="345"/>
      <c r="AS103" s="345"/>
      <c r="AT103" s="345"/>
      <c r="AU103" s="345"/>
      <c r="AV103" s="345"/>
      <c r="AW103" s="345"/>
    </row>
    <row r="104" spans="37:49" ht="12.75" hidden="1">
      <c r="AK104" s="345"/>
      <c r="AL104" s="345"/>
      <c r="AM104" s="345"/>
      <c r="AN104" s="345"/>
      <c r="AO104" s="345"/>
      <c r="AP104" s="345"/>
      <c r="AQ104" s="345"/>
      <c r="AR104" s="345"/>
      <c r="AS104" s="345"/>
      <c r="AT104" s="345"/>
      <c r="AU104" s="345"/>
      <c r="AV104" s="345"/>
      <c r="AW104" s="345"/>
    </row>
    <row r="105" spans="37:49" ht="12.75" hidden="1">
      <c r="AK105" s="345"/>
      <c r="AL105" s="345"/>
      <c r="AM105" s="345"/>
      <c r="AN105" s="345"/>
      <c r="AO105" s="345"/>
      <c r="AP105" s="345"/>
      <c r="AQ105" s="345"/>
      <c r="AR105" s="345"/>
      <c r="AS105" s="345"/>
      <c r="AT105" s="345"/>
      <c r="AU105" s="345"/>
      <c r="AV105" s="345"/>
      <c r="AW105" s="345"/>
    </row>
    <row r="106" spans="37:49" ht="12.75" hidden="1">
      <c r="AK106" s="345"/>
      <c r="AL106" s="345"/>
      <c r="AM106" s="345"/>
      <c r="AN106" s="345"/>
      <c r="AO106" s="345"/>
      <c r="AP106" s="345"/>
      <c r="AQ106" s="345"/>
      <c r="AR106" s="345"/>
      <c r="AS106" s="345"/>
      <c r="AT106" s="345"/>
      <c r="AU106" s="345"/>
      <c r="AV106" s="345"/>
      <c r="AW106" s="345"/>
    </row>
    <row r="107" spans="37:49" ht="12.75" hidden="1">
      <c r="AK107" s="345"/>
      <c r="AL107" s="345"/>
      <c r="AM107" s="345"/>
      <c r="AN107" s="345"/>
      <c r="AO107" s="345"/>
      <c r="AP107" s="345"/>
      <c r="AQ107" s="345"/>
      <c r="AR107" s="345"/>
      <c r="AS107" s="345"/>
      <c r="AT107" s="345"/>
      <c r="AU107" s="345"/>
      <c r="AV107" s="345"/>
      <c r="AW107" s="345"/>
    </row>
    <row r="108" spans="37:49" ht="12.75" hidden="1">
      <c r="AK108" s="345"/>
      <c r="AL108" s="345"/>
      <c r="AM108" s="345"/>
      <c r="AN108" s="345"/>
      <c r="AO108" s="345"/>
      <c r="AP108" s="345"/>
      <c r="AQ108" s="345"/>
      <c r="AR108" s="345"/>
      <c r="AS108" s="345"/>
      <c r="AT108" s="345"/>
      <c r="AU108" s="345"/>
      <c r="AV108" s="345"/>
      <c r="AW108" s="345"/>
    </row>
    <row r="109" spans="37:49" ht="12.75" hidden="1">
      <c r="AK109" s="345"/>
      <c r="AL109" s="345"/>
      <c r="AM109" s="345"/>
      <c r="AN109" s="345"/>
      <c r="AO109" s="345"/>
      <c r="AP109" s="345"/>
      <c r="AQ109" s="345"/>
      <c r="AR109" s="345"/>
      <c r="AS109" s="345"/>
      <c r="AT109" s="345"/>
      <c r="AU109" s="345"/>
      <c r="AV109" s="345"/>
      <c r="AW109" s="345"/>
    </row>
    <row r="110" spans="37:49" ht="12.75" hidden="1">
      <c r="AK110" s="345"/>
      <c r="AL110" s="345"/>
      <c r="AM110" s="345"/>
      <c r="AN110" s="345"/>
      <c r="AO110" s="345"/>
      <c r="AP110" s="345"/>
      <c r="AQ110" s="345"/>
      <c r="AR110" s="345"/>
      <c r="AS110" s="345"/>
      <c r="AT110" s="345"/>
      <c r="AU110" s="345"/>
      <c r="AV110" s="345"/>
      <c r="AW110" s="345"/>
    </row>
    <row r="111" spans="37:49" ht="12.75" hidden="1">
      <c r="AK111" s="345"/>
      <c r="AL111" s="345"/>
      <c r="AM111" s="345"/>
      <c r="AN111" s="345"/>
      <c r="AO111" s="345"/>
      <c r="AP111" s="345"/>
      <c r="AQ111" s="345"/>
      <c r="AR111" s="345"/>
      <c r="AS111" s="345"/>
      <c r="AT111" s="345"/>
      <c r="AU111" s="345"/>
      <c r="AV111" s="345"/>
      <c r="AW111" s="345"/>
    </row>
    <row r="112" spans="37:49" ht="12.75" hidden="1">
      <c r="AK112" s="345"/>
      <c r="AL112" s="345"/>
      <c r="AM112" s="345"/>
      <c r="AN112" s="345"/>
      <c r="AO112" s="345"/>
      <c r="AP112" s="345"/>
      <c r="AQ112" s="345"/>
      <c r="AR112" s="345"/>
      <c r="AS112" s="345"/>
      <c r="AT112" s="345"/>
      <c r="AU112" s="345"/>
      <c r="AV112" s="345"/>
      <c r="AW112" s="345"/>
    </row>
    <row r="113" spans="37:49" ht="12.75" hidden="1">
      <c r="AK113" s="345"/>
      <c r="AL113" s="345"/>
      <c r="AM113" s="345"/>
      <c r="AN113" s="345"/>
      <c r="AO113" s="345"/>
      <c r="AP113" s="345"/>
      <c r="AQ113" s="345"/>
      <c r="AR113" s="345"/>
      <c r="AS113" s="345"/>
      <c r="AT113" s="345"/>
      <c r="AU113" s="345"/>
      <c r="AV113" s="345"/>
      <c r="AW113" s="345"/>
    </row>
    <row r="114" spans="37:49" ht="12.75" hidden="1">
      <c r="AK114" s="345"/>
      <c r="AL114" s="345"/>
      <c r="AM114" s="345"/>
      <c r="AN114" s="345"/>
      <c r="AO114" s="345"/>
      <c r="AP114" s="345"/>
      <c r="AQ114" s="345"/>
      <c r="AR114" s="345"/>
      <c r="AS114" s="345"/>
      <c r="AT114" s="345"/>
      <c r="AU114" s="345"/>
      <c r="AV114" s="345"/>
      <c r="AW114" s="345"/>
    </row>
    <row r="115" spans="37:49" ht="12.75" hidden="1">
      <c r="AK115" s="345"/>
      <c r="AL115" s="345"/>
      <c r="AM115" s="345"/>
      <c r="AN115" s="345"/>
      <c r="AO115" s="345"/>
      <c r="AP115" s="345"/>
      <c r="AQ115" s="345"/>
      <c r="AR115" s="345"/>
      <c r="AS115" s="345"/>
      <c r="AT115" s="345"/>
      <c r="AU115" s="345"/>
      <c r="AV115" s="345"/>
      <c r="AW115" s="345"/>
    </row>
    <row r="116" spans="37:49" ht="12.75" hidden="1">
      <c r="AK116" s="345"/>
      <c r="AL116" s="345"/>
      <c r="AM116" s="345"/>
      <c r="AN116" s="345"/>
      <c r="AO116" s="345"/>
      <c r="AP116" s="345"/>
      <c r="AQ116" s="345"/>
      <c r="AR116" s="345"/>
      <c r="AS116" s="345"/>
      <c r="AT116" s="345"/>
      <c r="AU116" s="345"/>
      <c r="AV116" s="345"/>
      <c r="AW116" s="345"/>
    </row>
    <row r="117" spans="37:49" ht="12.75" hidden="1">
      <c r="AK117" s="345"/>
      <c r="AL117" s="345"/>
      <c r="AM117" s="345"/>
      <c r="AN117" s="345"/>
      <c r="AO117" s="345"/>
      <c r="AP117" s="345"/>
      <c r="AQ117" s="345"/>
      <c r="AR117" s="345"/>
      <c r="AS117" s="345"/>
      <c r="AT117" s="345"/>
      <c r="AU117" s="345"/>
      <c r="AV117" s="345"/>
      <c r="AW117" s="345"/>
    </row>
    <row r="118" spans="37:49" ht="12.75" hidden="1">
      <c r="AK118" s="345"/>
      <c r="AL118" s="345"/>
      <c r="AM118" s="345"/>
      <c r="AN118" s="345"/>
      <c r="AO118" s="345"/>
      <c r="AP118" s="345"/>
      <c r="AQ118" s="345"/>
      <c r="AR118" s="345"/>
      <c r="AS118" s="345"/>
      <c r="AT118" s="345"/>
      <c r="AU118" s="345"/>
      <c r="AV118" s="345"/>
      <c r="AW118" s="345"/>
    </row>
    <row r="119" spans="37:49" ht="12.75" hidden="1">
      <c r="AK119" s="345"/>
      <c r="AL119" s="345"/>
      <c r="AM119" s="345"/>
      <c r="AN119" s="345"/>
      <c r="AO119" s="345"/>
      <c r="AP119" s="345"/>
      <c r="AQ119" s="345"/>
      <c r="AR119" s="345"/>
      <c r="AS119" s="345"/>
      <c r="AT119" s="345"/>
      <c r="AU119" s="345"/>
      <c r="AV119" s="345"/>
      <c r="AW119" s="345"/>
    </row>
  </sheetData>
  <sheetProtection sheet="1" objects="1" scenarios="1"/>
  <mergeCells count="193">
    <mergeCell ref="D55:J56"/>
    <mergeCell ref="AH34:AL34"/>
    <mergeCell ref="AM34:AQ34"/>
    <mergeCell ref="AR34:AV34"/>
    <mergeCell ref="AH33:AL33"/>
    <mergeCell ref="O34:S34"/>
    <mergeCell ref="AA34:AC34"/>
    <mergeCell ref="AL4:AW4"/>
    <mergeCell ref="Z4:AJ4"/>
    <mergeCell ref="N4:X4"/>
    <mergeCell ref="B4:L4"/>
    <mergeCell ref="V6:AD7"/>
    <mergeCell ref="B6:J7"/>
    <mergeCell ref="L6:T7"/>
    <mergeCell ref="D58:J59"/>
    <mergeCell ref="D52:J53"/>
    <mergeCell ref="K34:N34"/>
    <mergeCell ref="E34:J34"/>
    <mergeCell ref="D37:AB37"/>
    <mergeCell ref="B2:AW2"/>
    <mergeCell ref="AD33:AG33"/>
    <mergeCell ref="AM33:AQ33"/>
    <mergeCell ref="AR31:AV31"/>
    <mergeCell ref="AD32:AG32"/>
    <mergeCell ref="L65:Q70"/>
    <mergeCell ref="U65:Z68"/>
    <mergeCell ref="L52:R53"/>
    <mergeCell ref="U52:AA53"/>
    <mergeCell ref="AE52:AJ55"/>
    <mergeCell ref="T34:V34"/>
    <mergeCell ref="W34:Z34"/>
    <mergeCell ref="AH32:AL32"/>
    <mergeCell ref="AM32:AQ32"/>
    <mergeCell ref="AR32:AV32"/>
    <mergeCell ref="AD34:AG34"/>
    <mergeCell ref="AD31:AG31"/>
    <mergeCell ref="AH31:AL31"/>
    <mergeCell ref="AM31:AQ31"/>
    <mergeCell ref="AR33:AV33"/>
    <mergeCell ref="AD30:AG30"/>
    <mergeCell ref="AH30:AL30"/>
    <mergeCell ref="AM30:AQ30"/>
    <mergeCell ref="AR30:AV30"/>
    <mergeCell ref="AD29:AG29"/>
    <mergeCell ref="AH29:AL29"/>
    <mergeCell ref="AM29:AQ29"/>
    <mergeCell ref="AR29:AV29"/>
    <mergeCell ref="AM28:AQ28"/>
    <mergeCell ref="AR28:AV28"/>
    <mergeCell ref="AD27:AG27"/>
    <mergeCell ref="AH27:AL27"/>
    <mergeCell ref="AM27:AQ27"/>
    <mergeCell ref="AR27:AV27"/>
    <mergeCell ref="AD26:AG26"/>
    <mergeCell ref="AH26:AL26"/>
    <mergeCell ref="AD28:AG28"/>
    <mergeCell ref="AH28:AL28"/>
    <mergeCell ref="E26:J26"/>
    <mergeCell ref="K26:N26"/>
    <mergeCell ref="O26:S26"/>
    <mergeCell ref="T26:V26"/>
    <mergeCell ref="T28:V28"/>
    <mergeCell ref="O27:S27"/>
    <mergeCell ref="AM25:AQ25"/>
    <mergeCell ref="AR25:AV25"/>
    <mergeCell ref="AR26:AV26"/>
    <mergeCell ref="AD24:AG24"/>
    <mergeCell ref="AH24:AL24"/>
    <mergeCell ref="AM24:AQ24"/>
    <mergeCell ref="AR24:AV24"/>
    <mergeCell ref="AD25:AG25"/>
    <mergeCell ref="AH25:AL25"/>
    <mergeCell ref="AM26:AQ26"/>
    <mergeCell ref="AD22:AG22"/>
    <mergeCell ref="AH22:AL22"/>
    <mergeCell ref="AM22:AQ22"/>
    <mergeCell ref="AR22:AV22"/>
    <mergeCell ref="AD23:AG23"/>
    <mergeCell ref="AH23:AL23"/>
    <mergeCell ref="AM23:AQ23"/>
    <mergeCell ref="AR23:AV23"/>
    <mergeCell ref="AH20:AL20"/>
    <mergeCell ref="AM20:AQ20"/>
    <mergeCell ref="AR20:AV20"/>
    <mergeCell ref="AD21:AG21"/>
    <mergeCell ref="AH21:AL21"/>
    <mergeCell ref="AM21:AQ21"/>
    <mergeCell ref="AR21:AV21"/>
    <mergeCell ref="AD20:AG20"/>
    <mergeCell ref="C36:C42"/>
    <mergeCell ref="D36:AV36"/>
    <mergeCell ref="D35:AC35"/>
    <mergeCell ref="AD35:AG35"/>
    <mergeCell ref="AM35:AQ35"/>
    <mergeCell ref="AR35:AV35"/>
    <mergeCell ref="D38:AB38"/>
    <mergeCell ref="I40:T40"/>
    <mergeCell ref="AC38:AV42"/>
    <mergeCell ref="AC37:AV37"/>
    <mergeCell ref="T19:V19"/>
    <mergeCell ref="E32:J32"/>
    <mergeCell ref="K32:N32"/>
    <mergeCell ref="O32:S32"/>
    <mergeCell ref="T32:V32"/>
    <mergeCell ref="O29:S29"/>
    <mergeCell ref="T29:V29"/>
    <mergeCell ref="E29:J29"/>
    <mergeCell ref="K29:N29"/>
    <mergeCell ref="E31:J31"/>
    <mergeCell ref="W32:Z32"/>
    <mergeCell ref="AA32:AC32"/>
    <mergeCell ref="E33:J33"/>
    <mergeCell ref="K33:N33"/>
    <mergeCell ref="O33:S33"/>
    <mergeCell ref="T33:V33"/>
    <mergeCell ref="W33:Z33"/>
    <mergeCell ref="AA33:AC33"/>
    <mergeCell ref="W30:Z30"/>
    <mergeCell ref="AA30:AC30"/>
    <mergeCell ref="O30:S30"/>
    <mergeCell ref="T30:V30"/>
    <mergeCell ref="W31:Z31"/>
    <mergeCell ref="AA31:AC31"/>
    <mergeCell ref="O31:S31"/>
    <mergeCell ref="T31:V31"/>
    <mergeCell ref="K31:N31"/>
    <mergeCell ref="E30:J30"/>
    <mergeCell ref="K30:N30"/>
    <mergeCell ref="O28:S28"/>
    <mergeCell ref="E28:J28"/>
    <mergeCell ref="K28:N28"/>
    <mergeCell ref="T27:V27"/>
    <mergeCell ref="AA23:AC23"/>
    <mergeCell ref="AA29:AC29"/>
    <mergeCell ref="W28:Z28"/>
    <mergeCell ref="AA28:AC28"/>
    <mergeCell ref="W27:Z27"/>
    <mergeCell ref="AA27:AC27"/>
    <mergeCell ref="W29:Z29"/>
    <mergeCell ref="W26:Z26"/>
    <mergeCell ref="AA26:AC26"/>
    <mergeCell ref="E27:J27"/>
    <mergeCell ref="K27:N27"/>
    <mergeCell ref="E23:J23"/>
    <mergeCell ref="K23:N23"/>
    <mergeCell ref="E22:J22"/>
    <mergeCell ref="K22:N22"/>
    <mergeCell ref="T23:V23"/>
    <mergeCell ref="E25:J25"/>
    <mergeCell ref="K25:N25"/>
    <mergeCell ref="O24:S24"/>
    <mergeCell ref="T24:V24"/>
    <mergeCell ref="E24:J24"/>
    <mergeCell ref="K24:N24"/>
    <mergeCell ref="O25:S25"/>
    <mergeCell ref="T25:V25"/>
    <mergeCell ref="O23:S23"/>
    <mergeCell ref="W25:Z25"/>
    <mergeCell ref="AA25:AC25"/>
    <mergeCell ref="W24:Z24"/>
    <mergeCell ref="AA24:AC24"/>
    <mergeCell ref="W22:Z22"/>
    <mergeCell ref="AA22:AC22"/>
    <mergeCell ref="W23:Z23"/>
    <mergeCell ref="O20:S20"/>
    <mergeCell ref="K20:N20"/>
    <mergeCell ref="W21:Z21"/>
    <mergeCell ref="AA21:AC21"/>
    <mergeCell ref="AA20:AC20"/>
    <mergeCell ref="O22:S22"/>
    <mergeCell ref="T22:V22"/>
    <mergeCell ref="T20:V20"/>
    <mergeCell ref="W20:Z20"/>
    <mergeCell ref="AP10:AV10"/>
    <mergeCell ref="C13:C17"/>
    <mergeCell ref="D14:AV14"/>
    <mergeCell ref="D13:AV13"/>
    <mergeCell ref="C11:AV11"/>
    <mergeCell ref="E21:J21"/>
    <mergeCell ref="K21:N21"/>
    <mergeCell ref="O21:S21"/>
    <mergeCell ref="T21:V21"/>
    <mergeCell ref="E20:J20"/>
    <mergeCell ref="E19:J19"/>
    <mergeCell ref="D18:AV18"/>
    <mergeCell ref="W19:Z19"/>
    <mergeCell ref="AA19:AC19"/>
    <mergeCell ref="AM19:AQ19"/>
    <mergeCell ref="AR19:AV19"/>
    <mergeCell ref="AH19:AL19"/>
    <mergeCell ref="AD19:AG19"/>
    <mergeCell ref="K19:N19"/>
    <mergeCell ref="O19:S19"/>
  </mergeCells>
  <conditionalFormatting sqref="E20:J34">
    <cfRule type="expression" priority="1" dxfId="1" stopIfTrue="1">
      <formula>AND($B$6="zaznacz komórki",$D20&lt;&gt;"",E20="")</formula>
    </cfRule>
  </conditionalFormatting>
  <conditionalFormatting sqref="W20:AV34 K20:S34">
    <cfRule type="expression" priority="2" dxfId="1" stopIfTrue="1">
      <formula>AND($B$6="zaznacz komórki",$D20&lt;&gt;"",K20="")</formula>
    </cfRule>
  </conditionalFormatting>
  <conditionalFormatting sqref="T20:V34">
    <cfRule type="expression" priority="3" dxfId="1" stopIfTrue="1">
      <formula>AND($B$6="zaznacz komórki",$D20&lt;&gt;"",T20="")</formula>
    </cfRule>
  </conditionalFormatting>
  <conditionalFormatting sqref="D21:D34">
    <cfRule type="expression" priority="4" dxfId="1" stopIfTrue="1">
      <formula>AND($B$6="zaznacz komórki",$D20&lt;&gt;"",$D21="")</formula>
    </cfRule>
  </conditionalFormatting>
  <conditionalFormatting sqref="I16">
    <cfRule type="expression" priority="5" dxfId="1" stopIfTrue="1">
      <formula>AND($B$6="zaznacz komórki",$AH$16="",$I$16="")</formula>
    </cfRule>
  </conditionalFormatting>
  <conditionalFormatting sqref="AH16">
    <cfRule type="expression" priority="6" dxfId="1" stopIfTrue="1">
      <formula>AND($B$6="zaznacz komórki",$AH$16="",$I$16="")</formula>
    </cfRule>
  </conditionalFormatting>
  <conditionalFormatting sqref="D40:AB42">
    <cfRule type="expression" priority="7" dxfId="1" stopIfTrue="1">
      <formula>AND($B$6="zaznacz komórki",$I$40="")</formula>
    </cfRule>
  </conditionalFormatting>
  <conditionalFormatting sqref="D20">
    <cfRule type="expression" priority="8" dxfId="1" stopIfTrue="1">
      <formula>AND($B$6="zaznacz komórki",D20="")</formula>
    </cfRule>
  </conditionalFormatting>
  <conditionalFormatting sqref="D49:AI49 D62:Y62">
    <cfRule type="expression" priority="9" dxfId="0" stopIfTrue="1">
      <formula>$B$367="SPRAWDZAJ"</formula>
    </cfRule>
  </conditionalFormatting>
  <dataValidations count="11">
    <dataValidation type="list" allowBlank="1" showInputMessage="1" showErrorMessage="1" sqref="L6">
      <formula1>$BA$22:$BA$23</formula1>
    </dataValidation>
    <dataValidation allowBlank="1" showInputMessage="1" showErrorMessage="1" prompt="Proszę wpisać datę w formacie ddmmrrrr bez &quot;-&quot;" sqref="I40"/>
    <dataValidation type="whole" allowBlank="1" showInputMessage="1" showErrorMessage="1" prompt="Proszę podać podstawę opodatkowania wyrażoną w złotych, z dokładnością do 1 zł" errorTitle="FORMAT" error="Podano podstawę opodatkowania jako liczbę ujemną lub jako liczbę dziesiętną. Proszę podać podstawę opodatkowania z dokładnością do 1 zł." sqref="AR20:AV34">
      <formula1>0</formula1>
      <formula2>10000000000000000</formula2>
    </dataValidation>
    <dataValidation type="list" showInputMessage="1" showErrorMessage="1" sqref="I16">
      <formula1>$AY$16:$AY$17</formula1>
    </dataValidation>
    <dataValidation type="list" showInputMessage="1" showErrorMessage="1" sqref="AH16">
      <formula1>$AZ$16:$AZ$17</formula1>
    </dataValidation>
    <dataValidation type="list" allowBlank="1" showInputMessage="1" showErrorMessage="1" prompt="w celu ułatwienia wypełniania arkusza można wybrać z listy &quot;ZAZNACZ KOMÓRKI&quot; lub &quot;ODZNACZ KOMÓRKI&quot;, co powoduje oznaczenie kolorem niebieskim komórek do wypełnienia" sqref="B6 B8:F8">
      <formula1>$BA$19:$BA$20</formula1>
    </dataValidation>
    <dataValidation type="decimal" allowBlank="1" showInputMessage="1" showErrorMessage="1" prompt="Proszę podać podstawę opodatkowania w formacie x,xx" errorTitle="FORMAT" error="Podano podstawę opodatkowania jako liczbę ujemną lub w niewłaściwym formacie. Proszę użyć przecinka &quot;,&quot; jako separatora liczb dziesiętnych." sqref="AD20:AG34">
      <formula1>0</formula1>
      <formula2>10000000000000000000</formula2>
    </dataValidation>
    <dataValidation type="decimal" allowBlank="1" showInputMessage="1" showErrorMessage="1" prompt="Proszę podać podstawę opodatkowania w formacie x,xx" errorTitle="FORMAT" error="Podano podstawę opodatkowania jako liczbę ujemną lub w niewłaściwym formacie. Proszę użyć przecinka &quot;,&quot; jako separatora liczb dziesiętnych." sqref="AM20:AQ34">
      <formula1>0</formula1>
      <formula2>100000000000000000000</formula2>
    </dataValidation>
    <dataValidation type="list" allowBlank="1" showInputMessage="1" showErrorMessage="1" prompt="w celu ułatwienia wypełniania arkusza można wybrać z listy &quot;ZAZNACZ KOMÓRKI&quot; lub &quot;ODZNACZ KOMÓRKI&quot;, co powoduje oznaczenie kolorem niebieskim komórek do wypełnienia" sqref="D48:G48">
      <formula1>$BD$11:$BD$12</formula1>
    </dataValidation>
    <dataValidation allowBlank="1" showInputMessage="1" showErrorMessage="1" prompt="proszę złożyć własnoręcznie podpis przez osobę odpowiedzialną za wypełnienie załącznika" sqref="D38:AB38"/>
    <dataValidation allowBlank="1" showInputMessage="1" showErrorMessage="1" prompt="proszę złożyć podpis własnoręczny przez podatnika / osobę reprezentującą podatnika" sqref="AC38:AV42"/>
  </dataValidations>
  <hyperlinks>
    <hyperlink ref="Y6:AC7" location="'DN-1'!B388" display="PODSUMOWANIE"/>
    <hyperlink ref="N4" location="'DN-1'!A1" display="DN-1"/>
    <hyperlink ref="Z4" location="'ZDN-1'!A1" display="ZDN-1"/>
    <hyperlink ref="AL4" location="'ZDN-2'!A1" display="ZDN-2"/>
    <hyperlink ref="B4:G4" location="objaśnienia!A1" display="OBJAŚNIENIA"/>
    <hyperlink ref="V6:AD7" location="'ZDN-1'!C56" display="PODSUMOWANIE"/>
  </hyperlinks>
  <printOptions/>
  <pageMargins left="0.38" right="0.31" top="0.61" bottom="0.67" header="0.41" footer="0.5"/>
  <pageSetup horizontalDpi="600" verticalDpi="600" orientation="landscape" paperSize="9" r:id="rId2"/>
  <headerFooter alignWithMargins="0">
    <oddHeader>&amp;C&amp;5POLA JASNE WYPEŁNIA PODATNIK, WYPEŁNIAĆ NA MASZYNIE, KOMPUTEROWO LUB RĘCZNIE, DUŻYMI DRUKOWANYMI LITERAMI, CZARNYM LUB NIEBIESKIM KOLOREM</oddHeader>
    <oddFooter>&amp;R&amp;"Verdana,Pogrubiony"ZDN-1   &amp;P&amp;"Verdana,Normalny" / &amp;N</oddFooter>
  </headerFooter>
  <legacyDrawing r:id="rId1"/>
</worksheet>
</file>

<file path=xl/worksheets/sheet4.xml><?xml version="1.0" encoding="utf-8"?>
<worksheet xmlns="http://schemas.openxmlformats.org/spreadsheetml/2006/main" xmlns:r="http://schemas.openxmlformats.org/officeDocument/2006/relationships">
  <sheetPr codeName="Arkusz4">
    <tabColor indexed="10"/>
  </sheetPr>
  <dimension ref="A1:BY119"/>
  <sheetViews>
    <sheetView showGridLines="0" showRowColHeaders="0" zoomScalePageLayoutView="0" workbookViewId="0" topLeftCell="A4">
      <selection activeCell="U20" sqref="U20:W20"/>
    </sheetView>
  </sheetViews>
  <sheetFormatPr defaultColWidth="0" defaultRowHeight="12.75" zeroHeight="1"/>
  <cols>
    <col min="1" max="1" width="3.375" style="345" customWidth="1"/>
    <col min="2" max="2" width="1.00390625" style="278" customWidth="1"/>
    <col min="3" max="3" width="3.375" style="278" customWidth="1"/>
    <col min="4" max="4" width="2.75390625" style="278" customWidth="1"/>
    <col min="5" max="13" width="2.625" style="278" customWidth="1"/>
    <col min="14" max="14" width="2.25390625" style="278" customWidth="1"/>
    <col min="15" max="48" width="2.625" style="278" customWidth="1"/>
    <col min="49" max="49" width="1.00390625" style="278" customWidth="1"/>
    <col min="50" max="50" width="5.00390625" style="345" customWidth="1"/>
    <col min="51" max="52" width="0" style="345" hidden="1" customWidth="1"/>
    <col min="53" max="53" width="0" style="285" hidden="1" customWidth="1"/>
    <col min="54" max="57" width="0" style="345" hidden="1" customWidth="1"/>
    <col min="58" max="16384" width="0" style="278" hidden="1" customWidth="1"/>
  </cols>
  <sheetData>
    <row r="1" s="345" customFormat="1" ht="5.25" customHeight="1">
      <c r="BA1" s="285"/>
    </row>
    <row r="2" spans="2:77" s="73" customFormat="1" ht="12.75">
      <c r="B2" s="1187" t="s">
        <v>784</v>
      </c>
      <c r="C2" s="1188"/>
      <c r="D2" s="1188"/>
      <c r="E2" s="1188"/>
      <c r="F2" s="1188"/>
      <c r="G2" s="1188"/>
      <c r="H2" s="1188"/>
      <c r="I2" s="1188"/>
      <c r="J2" s="1188"/>
      <c r="K2" s="1188"/>
      <c r="L2" s="1188"/>
      <c r="M2" s="1188"/>
      <c r="N2" s="1188"/>
      <c r="O2" s="1188"/>
      <c r="P2" s="1188"/>
      <c r="Q2" s="1188"/>
      <c r="R2" s="1189"/>
      <c r="S2" s="1189"/>
      <c r="T2" s="1189"/>
      <c r="U2" s="1189"/>
      <c r="V2" s="1189"/>
      <c r="W2" s="1189"/>
      <c r="X2" s="1189"/>
      <c r="Y2" s="1189"/>
      <c r="Z2" s="1189"/>
      <c r="AA2" s="1189"/>
      <c r="AB2" s="1189"/>
      <c r="AC2" s="1189"/>
      <c r="AD2" s="1189"/>
      <c r="AE2" s="1189"/>
      <c r="AF2" s="1189"/>
      <c r="AG2" s="1189"/>
      <c r="AH2" s="1189"/>
      <c r="AI2" s="1189"/>
      <c r="AJ2" s="1103"/>
      <c r="AK2" s="1103"/>
      <c r="AL2" s="1103"/>
      <c r="AM2" s="1103"/>
      <c r="AN2" s="1103"/>
      <c r="AO2" s="1103"/>
      <c r="AP2" s="1103"/>
      <c r="AQ2" s="1103"/>
      <c r="AR2" s="1103"/>
      <c r="AS2" s="1103"/>
      <c r="AT2" s="1103"/>
      <c r="AU2" s="1103"/>
      <c r="AV2" s="1103"/>
      <c r="AW2" s="1103"/>
      <c r="AX2" s="84"/>
      <c r="AY2" s="84"/>
      <c r="AZ2" s="84"/>
      <c r="BA2" s="84"/>
      <c r="BB2" s="84"/>
      <c r="BC2" s="84"/>
      <c r="BD2" s="84"/>
      <c r="BE2" s="86"/>
      <c r="BF2" s="86"/>
      <c r="BG2" s="86"/>
      <c r="BH2" s="86"/>
      <c r="BI2" s="86"/>
      <c r="BJ2" s="86"/>
      <c r="BK2" s="86"/>
      <c r="BL2" s="86"/>
      <c r="BM2" s="86"/>
      <c r="BN2" s="86"/>
      <c r="BO2" s="86"/>
      <c r="BP2" s="86"/>
      <c r="BQ2" s="86"/>
      <c r="BR2" s="86"/>
      <c r="BS2" s="86"/>
      <c r="BT2" s="86"/>
      <c r="BU2" s="86"/>
      <c r="BV2" s="86"/>
      <c r="BW2" s="86"/>
      <c r="BX2" s="86"/>
      <c r="BY2" s="86"/>
    </row>
    <row r="3" spans="37:77" s="73" customFormat="1" ht="5.25" customHeight="1">
      <c r="AK3" s="86"/>
      <c r="AL3" s="86"/>
      <c r="AM3" s="86"/>
      <c r="AN3" s="86"/>
      <c r="AO3" s="86"/>
      <c r="AP3" s="86"/>
      <c r="AQ3" s="86"/>
      <c r="AR3" s="86"/>
      <c r="AS3" s="86"/>
      <c r="AT3" s="86"/>
      <c r="AU3" s="86"/>
      <c r="AV3" s="86"/>
      <c r="AW3" s="86"/>
      <c r="AX3" s="86"/>
      <c r="AY3" s="86"/>
      <c r="AZ3" s="86"/>
      <c r="BA3" s="285"/>
      <c r="BB3" s="86"/>
      <c r="BC3" s="86"/>
      <c r="BD3" s="86"/>
      <c r="BE3" s="86"/>
      <c r="BF3" s="86"/>
      <c r="BG3" s="86"/>
      <c r="BH3" s="86"/>
      <c r="BI3" s="86"/>
      <c r="BJ3" s="86"/>
      <c r="BK3" s="86"/>
      <c r="BL3" s="86"/>
      <c r="BM3" s="86"/>
      <c r="BN3" s="86"/>
      <c r="BO3" s="86"/>
      <c r="BP3" s="86"/>
      <c r="BQ3" s="86"/>
      <c r="BR3" s="86"/>
      <c r="BS3" s="86"/>
      <c r="BT3" s="86"/>
      <c r="BU3" s="86"/>
      <c r="BV3" s="86"/>
      <c r="BW3" s="86"/>
      <c r="BX3" s="86"/>
      <c r="BY3" s="86"/>
    </row>
    <row r="4" spans="1:57" s="89" customFormat="1" ht="10.5" customHeight="1">
      <c r="A4" s="87"/>
      <c r="B4" s="1190" t="s">
        <v>110</v>
      </c>
      <c r="C4" s="1193"/>
      <c r="D4" s="1193"/>
      <c r="E4" s="1193"/>
      <c r="F4" s="1193"/>
      <c r="G4" s="1193"/>
      <c r="H4" s="1194"/>
      <c r="I4" s="1191"/>
      <c r="J4" s="1191"/>
      <c r="K4" s="1191"/>
      <c r="L4" s="1192"/>
      <c r="M4" s="87"/>
      <c r="N4" s="1190" t="s">
        <v>294</v>
      </c>
      <c r="O4" s="1191"/>
      <c r="P4" s="1191"/>
      <c r="Q4" s="1191"/>
      <c r="R4" s="1191"/>
      <c r="S4" s="1191"/>
      <c r="T4" s="1191"/>
      <c r="U4" s="1191"/>
      <c r="V4" s="1191"/>
      <c r="W4" s="1191"/>
      <c r="X4" s="1192"/>
      <c r="Y4" s="87"/>
      <c r="Z4" s="1190" t="s">
        <v>402</v>
      </c>
      <c r="AA4" s="1191"/>
      <c r="AB4" s="1191"/>
      <c r="AC4" s="1191"/>
      <c r="AD4" s="1191"/>
      <c r="AE4" s="1191"/>
      <c r="AF4" s="1191"/>
      <c r="AG4" s="1191"/>
      <c r="AH4" s="1191"/>
      <c r="AI4" s="1191"/>
      <c r="AJ4" s="1192"/>
      <c r="AK4" s="87"/>
      <c r="AL4" s="1190" t="s">
        <v>423</v>
      </c>
      <c r="AM4" s="1191"/>
      <c r="AN4" s="1191"/>
      <c r="AO4" s="1191"/>
      <c r="AP4" s="1191"/>
      <c r="AQ4" s="1191"/>
      <c r="AR4" s="1191"/>
      <c r="AS4" s="1191"/>
      <c r="AT4" s="1191"/>
      <c r="AU4" s="1191"/>
      <c r="AV4" s="1191"/>
      <c r="AW4" s="1192"/>
      <c r="AX4" s="88"/>
      <c r="AY4" s="88"/>
      <c r="AZ4" s="88"/>
      <c r="BA4" s="88"/>
      <c r="BB4" s="88"/>
      <c r="BC4" s="88"/>
      <c r="BD4" s="88"/>
      <c r="BE4" s="87"/>
    </row>
    <row r="5" s="345" customFormat="1" ht="4.5" customHeight="1">
      <c r="BA5" s="285"/>
    </row>
    <row r="6" spans="2:51" ht="10.5" customHeight="1">
      <c r="B6" s="484" t="s">
        <v>464</v>
      </c>
      <c r="C6" s="1219"/>
      <c r="D6" s="1219"/>
      <c r="E6" s="1219"/>
      <c r="F6" s="1219"/>
      <c r="G6" s="710"/>
      <c r="H6" s="710"/>
      <c r="I6" s="710"/>
      <c r="J6" s="711"/>
      <c r="K6" s="75"/>
      <c r="L6" s="484" t="s">
        <v>777</v>
      </c>
      <c r="M6" s="710"/>
      <c r="N6" s="710"/>
      <c r="O6" s="710"/>
      <c r="P6" s="710"/>
      <c r="Q6" s="710"/>
      <c r="R6" s="710"/>
      <c r="S6" s="710"/>
      <c r="T6" s="711"/>
      <c r="U6" s="423"/>
      <c r="V6" s="1213" t="s">
        <v>778</v>
      </c>
      <c r="W6" s="1214"/>
      <c r="X6" s="1214"/>
      <c r="Y6" s="1214"/>
      <c r="Z6" s="1214"/>
      <c r="AA6" s="1214"/>
      <c r="AB6" s="1214"/>
      <c r="AC6" s="1214"/>
      <c r="AD6" s="1215"/>
      <c r="AE6" s="282"/>
      <c r="AF6" s="282"/>
      <c r="AG6" s="282"/>
      <c r="AH6" s="282"/>
      <c r="AI6" s="282"/>
      <c r="AJ6" s="282"/>
      <c r="AK6" s="282"/>
      <c r="AL6" s="282"/>
      <c r="AM6" s="282"/>
      <c r="AN6" s="282"/>
      <c r="AO6" s="282"/>
      <c r="AP6" s="282"/>
      <c r="AQ6" s="282"/>
      <c r="AR6" s="282"/>
      <c r="AS6" s="282"/>
      <c r="AT6" s="282"/>
      <c r="AU6" s="282"/>
      <c r="AV6" s="282"/>
      <c r="AW6" s="282"/>
      <c r="AX6" s="282"/>
      <c r="AY6" s="282"/>
    </row>
    <row r="7" spans="2:51" ht="10.5" customHeight="1">
      <c r="B7" s="1220"/>
      <c r="C7" s="1221"/>
      <c r="D7" s="1221"/>
      <c r="E7" s="1221"/>
      <c r="F7" s="1221"/>
      <c r="G7" s="713"/>
      <c r="H7" s="713"/>
      <c r="I7" s="713"/>
      <c r="J7" s="714"/>
      <c r="K7" s="75"/>
      <c r="L7" s="712"/>
      <c r="M7" s="713"/>
      <c r="N7" s="713"/>
      <c r="O7" s="713"/>
      <c r="P7" s="713"/>
      <c r="Q7" s="713"/>
      <c r="R7" s="713"/>
      <c r="S7" s="713"/>
      <c r="T7" s="714"/>
      <c r="U7" s="282"/>
      <c r="V7" s="1216"/>
      <c r="W7" s="1217"/>
      <c r="X7" s="1217"/>
      <c r="Y7" s="1217"/>
      <c r="Z7" s="1217"/>
      <c r="AA7" s="1217"/>
      <c r="AB7" s="1217"/>
      <c r="AC7" s="1217"/>
      <c r="AD7" s="1218"/>
      <c r="AE7" s="282"/>
      <c r="AF7" s="282"/>
      <c r="AG7" s="282"/>
      <c r="AH7" s="282"/>
      <c r="AI7" s="282"/>
      <c r="AJ7" s="282"/>
      <c r="AK7" s="282"/>
      <c r="AL7" s="282"/>
      <c r="AM7" s="282"/>
      <c r="AN7" s="282"/>
      <c r="AO7" s="282"/>
      <c r="AP7" s="282"/>
      <c r="AQ7" s="282"/>
      <c r="AR7" s="282"/>
      <c r="AS7" s="282"/>
      <c r="AT7" s="282"/>
      <c r="AU7" s="282"/>
      <c r="AV7" s="282"/>
      <c r="AW7" s="282"/>
      <c r="AX7" s="282"/>
      <c r="AY7" s="282"/>
    </row>
    <row r="8" spans="2:53" s="345" customFormat="1" ht="4.5" customHeight="1">
      <c r="B8" s="219"/>
      <c r="C8" s="219"/>
      <c r="D8" s="219"/>
      <c r="E8" s="219"/>
      <c r="F8" s="219"/>
      <c r="H8" s="281"/>
      <c r="I8" s="281"/>
      <c r="J8" s="281"/>
      <c r="K8" s="281"/>
      <c r="L8" s="281"/>
      <c r="M8" s="281"/>
      <c r="N8" s="95"/>
      <c r="O8" s="95"/>
      <c r="P8" s="95"/>
      <c r="Q8" s="95"/>
      <c r="R8" s="95"/>
      <c r="S8" s="95"/>
      <c r="T8" s="95"/>
      <c r="U8" s="95"/>
      <c r="V8" s="95"/>
      <c r="W8" s="95"/>
      <c r="X8" s="95"/>
      <c r="Y8" s="95"/>
      <c r="Z8" s="95"/>
      <c r="AA8" s="95"/>
      <c r="AB8" s="95"/>
      <c r="AC8" s="95"/>
      <c r="AD8" s="95"/>
      <c r="AE8" s="95"/>
      <c r="AF8" s="280"/>
      <c r="AG8" s="282"/>
      <c r="AH8" s="282"/>
      <c r="AI8" s="282"/>
      <c r="AJ8" s="282"/>
      <c r="AK8" s="282"/>
      <c r="AL8" s="282"/>
      <c r="AM8" s="282"/>
      <c r="AN8" s="282"/>
      <c r="AO8" s="282"/>
      <c r="AP8" s="282"/>
      <c r="AQ8" s="282"/>
      <c r="AR8" s="282"/>
      <c r="AS8" s="282"/>
      <c r="AT8" s="282"/>
      <c r="AU8" s="282"/>
      <c r="AV8" s="282"/>
      <c r="AW8" s="282"/>
      <c r="BA8" s="285"/>
    </row>
    <row r="9" spans="1:57" s="347" customFormat="1" ht="4.5" customHeight="1">
      <c r="A9" s="345"/>
      <c r="B9" s="346"/>
      <c r="C9" s="346"/>
      <c r="D9" s="346"/>
      <c r="E9" s="346"/>
      <c r="F9" s="346"/>
      <c r="G9" s="346"/>
      <c r="H9" s="346"/>
      <c r="I9" s="346"/>
      <c r="J9" s="346"/>
      <c r="K9" s="346"/>
      <c r="L9" s="346"/>
      <c r="M9" s="346"/>
      <c r="N9" s="346"/>
      <c r="O9" s="346"/>
      <c r="P9" s="346"/>
      <c r="Q9" s="346"/>
      <c r="R9" s="346"/>
      <c r="S9" s="346"/>
      <c r="T9" s="346"/>
      <c r="U9" s="346"/>
      <c r="V9" s="346"/>
      <c r="W9" s="346"/>
      <c r="X9" s="346"/>
      <c r="Y9" s="346"/>
      <c r="Z9" s="346"/>
      <c r="AA9" s="346"/>
      <c r="AB9" s="346"/>
      <c r="AC9" s="346"/>
      <c r="AD9" s="346"/>
      <c r="AE9" s="346"/>
      <c r="AF9" s="346"/>
      <c r="AG9" s="346"/>
      <c r="AH9" s="346"/>
      <c r="AI9" s="346"/>
      <c r="AJ9" s="346"/>
      <c r="AK9" s="346"/>
      <c r="AL9" s="346"/>
      <c r="AM9" s="346"/>
      <c r="AN9" s="346"/>
      <c r="AO9" s="346"/>
      <c r="AP9" s="346"/>
      <c r="AQ9" s="346"/>
      <c r="AR9" s="346"/>
      <c r="AS9" s="346"/>
      <c r="AT9" s="346"/>
      <c r="AU9" s="346"/>
      <c r="AV9" s="346"/>
      <c r="AW9" s="346"/>
      <c r="AX9" s="345"/>
      <c r="AY9" s="345"/>
      <c r="AZ9" s="345"/>
      <c r="BA9" s="285"/>
      <c r="BB9" s="345"/>
      <c r="BC9" s="345"/>
      <c r="BD9" s="345"/>
      <c r="BE9" s="345"/>
    </row>
    <row r="10" spans="3:48" ht="37.5" customHeight="1">
      <c r="C10" s="348" t="s">
        <v>423</v>
      </c>
      <c r="D10" s="348"/>
      <c r="E10" s="348"/>
      <c r="F10" s="348"/>
      <c r="G10" s="348"/>
      <c r="H10" s="348"/>
      <c r="I10" s="348"/>
      <c r="J10" s="348"/>
      <c r="K10" s="348"/>
      <c r="L10" s="348"/>
      <c r="M10" s="348"/>
      <c r="N10" s="348"/>
      <c r="O10" s="348"/>
      <c r="P10" s="348"/>
      <c r="Q10" s="348"/>
      <c r="R10" s="348"/>
      <c r="S10" s="348"/>
      <c r="T10" s="348"/>
      <c r="U10" s="348"/>
      <c r="V10" s="348"/>
      <c r="W10" s="348"/>
      <c r="X10" s="348"/>
      <c r="Y10" s="348"/>
      <c r="Z10" s="348"/>
      <c r="AA10" s="348"/>
      <c r="AB10" s="348"/>
      <c r="AC10" s="348"/>
      <c r="AD10" s="348"/>
      <c r="AH10" s="348"/>
      <c r="AI10" s="348"/>
      <c r="AJ10" s="348"/>
      <c r="AK10" s="348"/>
      <c r="AM10" s="41"/>
      <c r="AN10" s="41"/>
      <c r="AP10" s="1136" t="s">
        <v>108</v>
      </c>
      <c r="AQ10" s="499"/>
      <c r="AR10" s="499"/>
      <c r="AS10" s="499"/>
      <c r="AT10" s="499"/>
      <c r="AU10" s="499"/>
      <c r="AV10" s="499"/>
    </row>
    <row r="11" spans="3:48" ht="12.75">
      <c r="C11" s="1101" t="s">
        <v>424</v>
      </c>
      <c r="D11" s="1101"/>
      <c r="E11" s="1101"/>
      <c r="F11" s="1101"/>
      <c r="G11" s="1101"/>
      <c r="H11" s="1101"/>
      <c r="I11" s="1101"/>
      <c r="J11" s="1101"/>
      <c r="K11" s="1101"/>
      <c r="L11" s="1101"/>
      <c r="M11" s="1101"/>
      <c r="N11" s="1101"/>
      <c r="O11" s="1101"/>
      <c r="P11" s="1101"/>
      <c r="Q11" s="1101"/>
      <c r="R11" s="1101"/>
      <c r="S11" s="1101"/>
      <c r="T11" s="1101"/>
      <c r="U11" s="1101"/>
      <c r="V11" s="1101"/>
      <c r="W11" s="1101"/>
      <c r="X11" s="1101"/>
      <c r="Y11" s="1101"/>
      <c r="Z11" s="1101"/>
      <c r="AA11" s="1101"/>
      <c r="AB11" s="1101"/>
      <c r="AC11" s="1101"/>
      <c r="AD11" s="1101"/>
      <c r="AE11" s="1101"/>
      <c r="AF11" s="1101"/>
      <c r="AG11" s="1101"/>
      <c r="AH11" s="1101"/>
      <c r="AI11" s="1101"/>
      <c r="AJ11" s="1101"/>
      <c r="AK11" s="1101"/>
      <c r="AL11" s="1101"/>
      <c r="AM11" s="1101"/>
      <c r="AN11" s="1101"/>
      <c r="AO11" s="1101"/>
      <c r="AP11" s="1101"/>
      <c r="AQ11" s="1101"/>
      <c r="AR11" s="1101"/>
      <c r="AS11" s="1101"/>
      <c r="AT11" s="1101"/>
      <c r="AU11" s="1101"/>
      <c r="AV11" s="1101"/>
    </row>
    <row r="12" ht="13.5" thickBot="1"/>
    <row r="13" spans="3:48" ht="13.5" thickBot="1">
      <c r="C13" s="916" t="s">
        <v>142</v>
      </c>
      <c r="D13" s="1091" t="s">
        <v>405</v>
      </c>
      <c r="E13" s="1140"/>
      <c r="F13" s="1140"/>
      <c r="G13" s="1140"/>
      <c r="H13" s="1140"/>
      <c r="I13" s="1140"/>
      <c r="J13" s="1140"/>
      <c r="K13" s="1140"/>
      <c r="L13" s="1140"/>
      <c r="M13" s="1140"/>
      <c r="N13" s="1140"/>
      <c r="O13" s="1140"/>
      <c r="P13" s="1140"/>
      <c r="Q13" s="1140"/>
      <c r="R13" s="1140"/>
      <c r="S13" s="1140"/>
      <c r="T13" s="1140"/>
      <c r="U13" s="1140"/>
      <c r="V13" s="1140"/>
      <c r="W13" s="1140"/>
      <c r="X13" s="1140"/>
      <c r="Y13" s="1140"/>
      <c r="Z13" s="1140"/>
      <c r="AA13" s="1140"/>
      <c r="AB13" s="1140"/>
      <c r="AC13" s="1140"/>
      <c r="AD13" s="1140"/>
      <c r="AE13" s="1140"/>
      <c r="AF13" s="1140"/>
      <c r="AG13" s="1140"/>
      <c r="AH13" s="1140"/>
      <c r="AI13" s="1140"/>
      <c r="AJ13" s="1140"/>
      <c r="AK13" s="1140"/>
      <c r="AL13" s="1140"/>
      <c r="AM13" s="1140"/>
      <c r="AN13" s="1140"/>
      <c r="AO13" s="1140"/>
      <c r="AP13" s="1140"/>
      <c r="AQ13" s="1140"/>
      <c r="AR13" s="1140"/>
      <c r="AS13" s="1140"/>
      <c r="AT13" s="1140"/>
      <c r="AU13" s="1140"/>
      <c r="AV13" s="1141"/>
    </row>
    <row r="14" spans="3:48" ht="13.5" thickBot="1">
      <c r="C14" s="932"/>
      <c r="D14" s="1139" t="s">
        <v>406</v>
      </c>
      <c r="E14" s="1140"/>
      <c r="F14" s="1140"/>
      <c r="G14" s="1140"/>
      <c r="H14" s="1140"/>
      <c r="I14" s="1140"/>
      <c r="J14" s="1140"/>
      <c r="K14" s="1140"/>
      <c r="L14" s="1140"/>
      <c r="M14" s="1140"/>
      <c r="N14" s="1140"/>
      <c r="O14" s="1140"/>
      <c r="P14" s="1140"/>
      <c r="Q14" s="1140"/>
      <c r="R14" s="1140"/>
      <c r="S14" s="1140"/>
      <c r="T14" s="1140"/>
      <c r="U14" s="1140"/>
      <c r="V14" s="1140"/>
      <c r="W14" s="1140"/>
      <c r="X14" s="1140"/>
      <c r="Y14" s="1140"/>
      <c r="Z14" s="1140"/>
      <c r="AA14" s="1140"/>
      <c r="AB14" s="1140"/>
      <c r="AC14" s="1140"/>
      <c r="AD14" s="1140"/>
      <c r="AE14" s="1140"/>
      <c r="AF14" s="1140"/>
      <c r="AG14" s="1140"/>
      <c r="AH14" s="1140"/>
      <c r="AI14" s="1140"/>
      <c r="AJ14" s="1140"/>
      <c r="AK14" s="1140"/>
      <c r="AL14" s="1140"/>
      <c r="AM14" s="1140"/>
      <c r="AN14" s="1140"/>
      <c r="AO14" s="1140"/>
      <c r="AP14" s="1140"/>
      <c r="AQ14" s="1140"/>
      <c r="AR14" s="1140"/>
      <c r="AS14" s="1140"/>
      <c r="AT14" s="1140"/>
      <c r="AU14" s="1140"/>
      <c r="AV14" s="1141"/>
    </row>
    <row r="15" spans="3:48" ht="12.75">
      <c r="C15" s="932"/>
      <c r="D15" s="133"/>
      <c r="E15" s="134"/>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c r="AL15" s="134"/>
      <c r="AM15" s="134"/>
      <c r="AN15" s="134"/>
      <c r="AO15" s="134"/>
      <c r="AP15" s="134"/>
      <c r="AQ15" s="134"/>
      <c r="AR15" s="134"/>
      <c r="AS15" s="134"/>
      <c r="AT15" s="134"/>
      <c r="AU15" s="134"/>
      <c r="AV15" s="349"/>
    </row>
    <row r="16" spans="3:52" ht="13.5" thickBot="1">
      <c r="C16" s="932"/>
      <c r="D16" s="136"/>
      <c r="E16" s="137"/>
      <c r="F16" s="350"/>
      <c r="G16" s="126">
        <f>IF(OR(AND($L$6=$BA$23,H16="",AE16="",$H$40&lt;&gt;""),AND($L$6=$BA$22,H16="",AE16="")),"!!!","")</f>
      </c>
      <c r="H16" s="351"/>
      <c r="I16" s="183" t="s">
        <v>407</v>
      </c>
      <c r="J16" s="137"/>
      <c r="K16" s="137"/>
      <c r="L16" s="137"/>
      <c r="M16" s="350"/>
      <c r="N16" s="350"/>
      <c r="O16" s="350"/>
      <c r="P16" s="350"/>
      <c r="Q16" s="350"/>
      <c r="R16" s="350"/>
      <c r="S16" s="137"/>
      <c r="T16" s="137"/>
      <c r="U16" s="137"/>
      <c r="V16" s="137"/>
      <c r="W16" s="137"/>
      <c r="X16" s="137"/>
      <c r="Y16" s="137"/>
      <c r="Z16" s="137"/>
      <c r="AA16" s="137"/>
      <c r="AB16" s="137"/>
      <c r="AC16" s="137"/>
      <c r="AD16" s="126">
        <f>IF(OR(AND($L$6=$BA$23,AE16="",H16="",$H$40&lt;&gt;""),AND(L6=BA22,H16="",AE16="")),"!!!","")</f>
      </c>
      <c r="AE16" s="351"/>
      <c r="AF16" s="183" t="s">
        <v>408</v>
      </c>
      <c r="AG16" s="137"/>
      <c r="AH16" s="137"/>
      <c r="AI16" s="137"/>
      <c r="AJ16" s="137"/>
      <c r="AK16" s="137"/>
      <c r="AL16" s="137"/>
      <c r="AM16" s="137"/>
      <c r="AN16" s="137"/>
      <c r="AO16" s="137"/>
      <c r="AP16" s="137"/>
      <c r="AQ16" s="137"/>
      <c r="AR16" s="137"/>
      <c r="AS16" s="137"/>
      <c r="AT16" s="137"/>
      <c r="AU16" s="137"/>
      <c r="AV16" s="352"/>
      <c r="AY16" s="353" t="str">
        <f>IF(AE15="X","","X")</f>
        <v>X</v>
      </c>
      <c r="AZ16" s="353" t="str">
        <f>IF(H15="X","","X")</f>
        <v>X</v>
      </c>
    </row>
    <row r="17" spans="3:48" ht="13.5" thickBot="1">
      <c r="C17" s="1138"/>
      <c r="D17" s="354"/>
      <c r="E17" s="355"/>
      <c r="F17" s="355"/>
      <c r="G17" s="355"/>
      <c r="H17" s="355"/>
      <c r="I17" s="355"/>
      <c r="J17" s="355"/>
      <c r="K17" s="355"/>
      <c r="L17" s="355"/>
      <c r="M17" s="355"/>
      <c r="N17" s="355"/>
      <c r="O17" s="355"/>
      <c r="P17" s="355"/>
      <c r="Q17" s="355"/>
      <c r="R17" s="355"/>
      <c r="S17" s="355"/>
      <c r="T17" s="355"/>
      <c r="U17" s="355"/>
      <c r="V17" s="355"/>
      <c r="W17" s="355"/>
      <c r="X17" s="355"/>
      <c r="Y17" s="355"/>
      <c r="Z17" s="355"/>
      <c r="AA17" s="355"/>
      <c r="AB17" s="355"/>
      <c r="AC17" s="355"/>
      <c r="AD17" s="355"/>
      <c r="AE17" s="355"/>
      <c r="AF17" s="355"/>
      <c r="AG17" s="355"/>
      <c r="AH17" s="355"/>
      <c r="AI17" s="355"/>
      <c r="AJ17" s="355"/>
      <c r="AK17" s="355"/>
      <c r="AL17" s="355"/>
      <c r="AM17" s="355"/>
      <c r="AN17" s="355"/>
      <c r="AO17" s="355"/>
      <c r="AP17" s="355"/>
      <c r="AQ17" s="355"/>
      <c r="AR17" s="355"/>
      <c r="AS17" s="355"/>
      <c r="AT17" s="355"/>
      <c r="AU17" s="355"/>
      <c r="AV17" s="356"/>
    </row>
    <row r="18" spans="3:48" ht="13.5" thickBot="1">
      <c r="C18" s="45" t="s">
        <v>145</v>
      </c>
      <c r="D18" s="1091" t="s">
        <v>409</v>
      </c>
      <c r="E18" s="1132"/>
      <c r="F18" s="1132"/>
      <c r="G18" s="1132"/>
      <c r="H18" s="1132"/>
      <c r="I18" s="1132"/>
      <c r="J18" s="1132"/>
      <c r="K18" s="1132"/>
      <c r="L18" s="1132"/>
      <c r="M18" s="1132"/>
      <c r="N18" s="1132"/>
      <c r="O18" s="1132"/>
      <c r="P18" s="1132"/>
      <c r="Q18" s="1132"/>
      <c r="R18" s="1132"/>
      <c r="S18" s="1132"/>
      <c r="T18" s="1132"/>
      <c r="U18" s="1132"/>
      <c r="V18" s="1132"/>
      <c r="W18" s="1132"/>
      <c r="X18" s="1132"/>
      <c r="Y18" s="1132"/>
      <c r="Z18" s="1132"/>
      <c r="AA18" s="1132"/>
      <c r="AB18" s="1132"/>
      <c r="AC18" s="1132"/>
      <c r="AD18" s="1132"/>
      <c r="AE18" s="1132"/>
      <c r="AF18" s="1132"/>
      <c r="AG18" s="1132"/>
      <c r="AH18" s="1132"/>
      <c r="AI18" s="1132"/>
      <c r="AJ18" s="1132"/>
      <c r="AK18" s="1132"/>
      <c r="AL18" s="1132"/>
      <c r="AM18" s="1132"/>
      <c r="AN18" s="1132"/>
      <c r="AO18" s="1132"/>
      <c r="AP18" s="1132"/>
      <c r="AQ18" s="1132"/>
      <c r="AR18" s="1132"/>
      <c r="AS18" s="1132"/>
      <c r="AT18" s="1132"/>
      <c r="AU18" s="1132"/>
      <c r="AV18" s="1133"/>
    </row>
    <row r="19" spans="1:57" s="358" customFormat="1" ht="55.5" customHeight="1" thickBot="1">
      <c r="A19" s="357"/>
      <c r="C19" s="359"/>
      <c r="D19" s="360" t="s">
        <v>410</v>
      </c>
      <c r="E19" s="1129" t="s">
        <v>411</v>
      </c>
      <c r="F19" s="1130"/>
      <c r="G19" s="1130"/>
      <c r="H19" s="1130"/>
      <c r="I19" s="1131"/>
      <c r="J19" s="1129" t="s">
        <v>412</v>
      </c>
      <c r="K19" s="1135"/>
      <c r="L19" s="1130"/>
      <c r="M19" s="1131"/>
      <c r="N19" s="1129" t="s">
        <v>413</v>
      </c>
      <c r="O19" s="1135"/>
      <c r="P19" s="1130"/>
      <c r="Q19" s="1131"/>
      <c r="R19" s="1129" t="s">
        <v>414</v>
      </c>
      <c r="S19" s="1130"/>
      <c r="T19" s="1131"/>
      <c r="U19" s="1129" t="s">
        <v>415</v>
      </c>
      <c r="V19" s="1134"/>
      <c r="W19" s="1134"/>
      <c r="X19" s="1129" t="s">
        <v>416</v>
      </c>
      <c r="Y19" s="1134"/>
      <c r="Z19" s="1131"/>
      <c r="AA19" s="1129" t="s">
        <v>426</v>
      </c>
      <c r="AB19" s="1135"/>
      <c r="AC19" s="1130"/>
      <c r="AD19" s="1131"/>
      <c r="AE19" s="1129" t="s">
        <v>417</v>
      </c>
      <c r="AF19" s="1135"/>
      <c r="AG19" s="1135"/>
      <c r="AH19" s="1130"/>
      <c r="AI19" s="1131"/>
      <c r="AJ19" s="1129" t="s">
        <v>427</v>
      </c>
      <c r="AK19" s="1135"/>
      <c r="AL19" s="1130"/>
      <c r="AM19" s="1131"/>
      <c r="AN19" s="1129" t="s">
        <v>109</v>
      </c>
      <c r="AO19" s="1135"/>
      <c r="AP19" s="1135"/>
      <c r="AQ19" s="1130"/>
      <c r="AR19" s="1131"/>
      <c r="AS19" s="1129" t="s">
        <v>425</v>
      </c>
      <c r="AT19" s="1135"/>
      <c r="AU19" s="1135"/>
      <c r="AV19" s="1131"/>
      <c r="AX19" s="357"/>
      <c r="AY19" s="357"/>
      <c r="AZ19" s="357"/>
      <c r="BA19" s="361" t="s">
        <v>463</v>
      </c>
      <c r="BB19" s="357"/>
      <c r="BC19" s="357"/>
      <c r="BD19" s="357"/>
      <c r="BE19" s="357"/>
    </row>
    <row r="20" spans="3:53" ht="39" customHeight="1" thickBot="1">
      <c r="C20" s="362">
        <f>IF(AND(OR(D20="",E20="",J20="",N20="",R20="",U20="",X20="",AA20="",AE20="",AJ20="",AS20="",AN20=""),OR(AND($L$6=$BA$23,$H$40&lt;&gt;""),L6=BA22)),"!!!","")</f>
      </c>
      <c r="D20" s="363"/>
      <c r="E20" s="1142"/>
      <c r="F20" s="1143"/>
      <c r="G20" s="1143"/>
      <c r="H20" s="1143"/>
      <c r="I20" s="1144"/>
      <c r="J20" s="1145"/>
      <c r="K20" s="1146"/>
      <c r="L20" s="1147"/>
      <c r="M20" s="1148"/>
      <c r="N20" s="1149"/>
      <c r="O20" s="1150"/>
      <c r="P20" s="1151"/>
      <c r="Q20" s="1152"/>
      <c r="R20" s="1153"/>
      <c r="S20" s="1154"/>
      <c r="T20" s="1155"/>
      <c r="U20" s="1149"/>
      <c r="V20" s="1156"/>
      <c r="W20" s="1156"/>
      <c r="X20" s="1153"/>
      <c r="Y20" s="1157"/>
      <c r="Z20" s="1155"/>
      <c r="AA20" s="1174"/>
      <c r="AB20" s="1175"/>
      <c r="AC20" s="1176"/>
      <c r="AD20" s="1177"/>
      <c r="AE20" s="1149"/>
      <c r="AF20" s="1150"/>
      <c r="AG20" s="1150"/>
      <c r="AH20" s="1151"/>
      <c r="AI20" s="1152"/>
      <c r="AJ20" s="1174"/>
      <c r="AK20" s="1175"/>
      <c r="AL20" s="1176"/>
      <c r="AM20" s="1177"/>
      <c r="AN20" s="1178"/>
      <c r="AO20" s="1179"/>
      <c r="AP20" s="1179"/>
      <c r="AQ20" s="1180"/>
      <c r="AR20" s="1181"/>
      <c r="AS20" s="1178"/>
      <c r="AT20" s="1179"/>
      <c r="AU20" s="1179"/>
      <c r="AV20" s="1181"/>
      <c r="BA20" s="285" t="s">
        <v>464</v>
      </c>
    </row>
    <row r="21" spans="3:48" ht="39" customHeight="1" thickBot="1">
      <c r="C21" s="362">
        <f>IF(AND(OR(J21="",E21="",N21="",R21="",U21="",X21="",AA21="",AE21="",AJ21="",AS21="",AN21=""),OR(AND($L$6=$BA$23,$H$40&lt;&gt;"",D21&lt;&gt;""),AND($L$6=$BA$22,D21&lt;&gt;""))),"!!!","")</f>
      </c>
      <c r="D21" s="363"/>
      <c r="E21" s="1142"/>
      <c r="F21" s="1143"/>
      <c r="G21" s="1143"/>
      <c r="H21" s="1143"/>
      <c r="I21" s="1144"/>
      <c r="J21" s="1145"/>
      <c r="K21" s="1146"/>
      <c r="L21" s="1147"/>
      <c r="M21" s="1148"/>
      <c r="N21" s="1149"/>
      <c r="O21" s="1150"/>
      <c r="P21" s="1151"/>
      <c r="Q21" s="1152"/>
      <c r="R21" s="1153"/>
      <c r="S21" s="1154"/>
      <c r="T21" s="1155"/>
      <c r="U21" s="1149"/>
      <c r="V21" s="1156"/>
      <c r="W21" s="1156"/>
      <c r="X21" s="1153"/>
      <c r="Y21" s="1157"/>
      <c r="Z21" s="1155"/>
      <c r="AA21" s="1174"/>
      <c r="AB21" s="1175"/>
      <c r="AC21" s="1176"/>
      <c r="AD21" s="1177"/>
      <c r="AE21" s="1149"/>
      <c r="AF21" s="1150"/>
      <c r="AG21" s="1150"/>
      <c r="AH21" s="1151"/>
      <c r="AI21" s="1152"/>
      <c r="AJ21" s="1174"/>
      <c r="AK21" s="1175"/>
      <c r="AL21" s="1176"/>
      <c r="AM21" s="1177"/>
      <c r="AN21" s="1178"/>
      <c r="AO21" s="1179"/>
      <c r="AP21" s="1179"/>
      <c r="AQ21" s="1180"/>
      <c r="AR21" s="1181"/>
      <c r="AS21" s="1178"/>
      <c r="AT21" s="1179"/>
      <c r="AU21" s="1179"/>
      <c r="AV21" s="1181"/>
    </row>
    <row r="22" spans="3:53" ht="39" customHeight="1" thickBot="1">
      <c r="C22" s="362">
        <f aca="true" t="shared" si="0" ref="C22:C34">IF(AND(OR(J22="",E22="",N22="",R22="",U22="",X22="",AA22="",AE22="",AJ22="",AS22="",AN22=""),OR(AND($L$6=$BA$23,$H$40&lt;&gt;"",D22&lt;&gt;""),AND($L$6=$BA$22,D22&lt;&gt;""))),"!!!","")</f>
      </c>
      <c r="D22" s="363"/>
      <c r="E22" s="1142"/>
      <c r="F22" s="1143"/>
      <c r="G22" s="1143"/>
      <c r="H22" s="1143"/>
      <c r="I22" s="1144"/>
      <c r="J22" s="1145"/>
      <c r="K22" s="1146"/>
      <c r="L22" s="1147"/>
      <c r="M22" s="1148"/>
      <c r="N22" s="1149"/>
      <c r="O22" s="1150"/>
      <c r="P22" s="1151"/>
      <c r="Q22" s="1152"/>
      <c r="R22" s="1153"/>
      <c r="S22" s="1154"/>
      <c r="T22" s="1155"/>
      <c r="U22" s="1149"/>
      <c r="V22" s="1156"/>
      <c r="W22" s="1156"/>
      <c r="X22" s="1153"/>
      <c r="Y22" s="1157"/>
      <c r="Z22" s="1155"/>
      <c r="AA22" s="1174"/>
      <c r="AB22" s="1175"/>
      <c r="AC22" s="1176"/>
      <c r="AD22" s="1177"/>
      <c r="AE22" s="1149"/>
      <c r="AF22" s="1150"/>
      <c r="AG22" s="1150"/>
      <c r="AH22" s="1151"/>
      <c r="AI22" s="1152"/>
      <c r="AJ22" s="1174"/>
      <c r="AK22" s="1175"/>
      <c r="AL22" s="1176"/>
      <c r="AM22" s="1177"/>
      <c r="AN22" s="1178"/>
      <c r="AO22" s="1179"/>
      <c r="AP22" s="1179"/>
      <c r="AQ22" s="1180"/>
      <c r="AR22" s="1181"/>
      <c r="AS22" s="1178"/>
      <c r="AT22" s="1179"/>
      <c r="AU22" s="1179"/>
      <c r="AV22" s="1181"/>
      <c r="BA22" s="90" t="s">
        <v>776</v>
      </c>
    </row>
    <row r="23" spans="3:53" ht="39" customHeight="1" thickBot="1">
      <c r="C23" s="362">
        <f t="shared" si="0"/>
      </c>
      <c r="D23" s="363"/>
      <c r="E23" s="1142"/>
      <c r="F23" s="1143"/>
      <c r="G23" s="1143"/>
      <c r="H23" s="1143"/>
      <c r="I23" s="1144"/>
      <c r="J23" s="1145"/>
      <c r="K23" s="1146"/>
      <c r="L23" s="1147"/>
      <c r="M23" s="1148"/>
      <c r="N23" s="1149"/>
      <c r="O23" s="1150"/>
      <c r="P23" s="1151"/>
      <c r="Q23" s="1152"/>
      <c r="R23" s="1153"/>
      <c r="S23" s="1154"/>
      <c r="T23" s="1155"/>
      <c r="U23" s="1149"/>
      <c r="V23" s="1156"/>
      <c r="W23" s="1156"/>
      <c r="X23" s="1153"/>
      <c r="Y23" s="1157"/>
      <c r="Z23" s="1155"/>
      <c r="AA23" s="1174"/>
      <c r="AB23" s="1175"/>
      <c r="AC23" s="1176"/>
      <c r="AD23" s="1177"/>
      <c r="AE23" s="1149"/>
      <c r="AF23" s="1150"/>
      <c r="AG23" s="1150"/>
      <c r="AH23" s="1151"/>
      <c r="AI23" s="1152"/>
      <c r="AJ23" s="1174"/>
      <c r="AK23" s="1175"/>
      <c r="AL23" s="1176"/>
      <c r="AM23" s="1177"/>
      <c r="AN23" s="1178"/>
      <c r="AO23" s="1179"/>
      <c r="AP23" s="1179"/>
      <c r="AQ23" s="1180"/>
      <c r="AR23" s="1181"/>
      <c r="AS23" s="1178"/>
      <c r="AT23" s="1179"/>
      <c r="AU23" s="1179"/>
      <c r="AV23" s="1181"/>
      <c r="BA23" s="90" t="s">
        <v>777</v>
      </c>
    </row>
    <row r="24" spans="3:48" ht="39" customHeight="1" thickBot="1">
      <c r="C24" s="362">
        <f t="shared" si="0"/>
      </c>
      <c r="D24" s="363"/>
      <c r="E24" s="1142"/>
      <c r="F24" s="1143"/>
      <c r="G24" s="1143"/>
      <c r="H24" s="1143"/>
      <c r="I24" s="1144"/>
      <c r="J24" s="1145"/>
      <c r="K24" s="1146"/>
      <c r="L24" s="1147"/>
      <c r="M24" s="1148"/>
      <c r="N24" s="1149"/>
      <c r="O24" s="1150"/>
      <c r="P24" s="1151"/>
      <c r="Q24" s="1152"/>
      <c r="R24" s="1153"/>
      <c r="S24" s="1154"/>
      <c r="T24" s="1155"/>
      <c r="U24" s="1149"/>
      <c r="V24" s="1156"/>
      <c r="W24" s="1156"/>
      <c r="X24" s="1153"/>
      <c r="Y24" s="1157"/>
      <c r="Z24" s="1155"/>
      <c r="AA24" s="1174"/>
      <c r="AB24" s="1175"/>
      <c r="AC24" s="1176"/>
      <c r="AD24" s="1177"/>
      <c r="AE24" s="1149"/>
      <c r="AF24" s="1150"/>
      <c r="AG24" s="1150"/>
      <c r="AH24" s="1151"/>
      <c r="AI24" s="1152"/>
      <c r="AJ24" s="1174"/>
      <c r="AK24" s="1175"/>
      <c r="AL24" s="1176"/>
      <c r="AM24" s="1177"/>
      <c r="AN24" s="1178"/>
      <c r="AO24" s="1179"/>
      <c r="AP24" s="1179"/>
      <c r="AQ24" s="1180"/>
      <c r="AR24" s="1181"/>
      <c r="AS24" s="1178"/>
      <c r="AT24" s="1179"/>
      <c r="AU24" s="1179"/>
      <c r="AV24" s="1181"/>
    </row>
    <row r="25" spans="3:48" ht="39" customHeight="1" thickBot="1">
      <c r="C25" s="362">
        <f t="shared" si="0"/>
      </c>
      <c r="D25" s="363"/>
      <c r="E25" s="1142"/>
      <c r="F25" s="1143"/>
      <c r="G25" s="1143"/>
      <c r="H25" s="1143"/>
      <c r="I25" s="1144"/>
      <c r="J25" s="1145"/>
      <c r="K25" s="1146"/>
      <c r="L25" s="1147"/>
      <c r="M25" s="1148"/>
      <c r="N25" s="1149"/>
      <c r="O25" s="1150"/>
      <c r="P25" s="1151"/>
      <c r="Q25" s="1152"/>
      <c r="R25" s="1153"/>
      <c r="S25" s="1154"/>
      <c r="T25" s="1155"/>
      <c r="U25" s="1149"/>
      <c r="V25" s="1156"/>
      <c r="W25" s="1156"/>
      <c r="X25" s="1153"/>
      <c r="Y25" s="1157"/>
      <c r="Z25" s="1155"/>
      <c r="AA25" s="1174"/>
      <c r="AB25" s="1175"/>
      <c r="AC25" s="1176"/>
      <c r="AD25" s="1177"/>
      <c r="AE25" s="1149"/>
      <c r="AF25" s="1150"/>
      <c r="AG25" s="1150"/>
      <c r="AH25" s="1151"/>
      <c r="AI25" s="1152"/>
      <c r="AJ25" s="1174"/>
      <c r="AK25" s="1175"/>
      <c r="AL25" s="1176"/>
      <c r="AM25" s="1177"/>
      <c r="AN25" s="1178"/>
      <c r="AO25" s="1179"/>
      <c r="AP25" s="1179"/>
      <c r="AQ25" s="1180"/>
      <c r="AR25" s="1181"/>
      <c r="AS25" s="1178"/>
      <c r="AT25" s="1179"/>
      <c r="AU25" s="1179"/>
      <c r="AV25" s="1181"/>
    </row>
    <row r="26" spans="3:48" ht="39" customHeight="1" thickBot="1">
      <c r="C26" s="362">
        <f t="shared" si="0"/>
      </c>
      <c r="D26" s="363"/>
      <c r="E26" s="1142"/>
      <c r="F26" s="1143"/>
      <c r="G26" s="1143"/>
      <c r="H26" s="1143"/>
      <c r="I26" s="1144"/>
      <c r="J26" s="1145"/>
      <c r="K26" s="1146"/>
      <c r="L26" s="1147"/>
      <c r="M26" s="1148"/>
      <c r="N26" s="1149"/>
      <c r="O26" s="1150"/>
      <c r="P26" s="1151"/>
      <c r="Q26" s="1152"/>
      <c r="R26" s="1153"/>
      <c r="S26" s="1154"/>
      <c r="T26" s="1155"/>
      <c r="U26" s="1149"/>
      <c r="V26" s="1156"/>
      <c r="W26" s="1156"/>
      <c r="X26" s="1153"/>
      <c r="Y26" s="1157"/>
      <c r="Z26" s="1155"/>
      <c r="AA26" s="1174"/>
      <c r="AB26" s="1175"/>
      <c r="AC26" s="1176"/>
      <c r="AD26" s="1177"/>
      <c r="AE26" s="1149"/>
      <c r="AF26" s="1150"/>
      <c r="AG26" s="1150"/>
      <c r="AH26" s="1151"/>
      <c r="AI26" s="1152"/>
      <c r="AJ26" s="1174"/>
      <c r="AK26" s="1175"/>
      <c r="AL26" s="1176"/>
      <c r="AM26" s="1177"/>
      <c r="AN26" s="1178"/>
      <c r="AO26" s="1179"/>
      <c r="AP26" s="1179"/>
      <c r="AQ26" s="1180"/>
      <c r="AR26" s="1181"/>
      <c r="AS26" s="1178"/>
      <c r="AT26" s="1179"/>
      <c r="AU26" s="1179"/>
      <c r="AV26" s="1181"/>
    </row>
    <row r="27" spans="3:48" ht="39" customHeight="1" thickBot="1">
      <c r="C27" s="362">
        <f t="shared" si="0"/>
      </c>
      <c r="D27" s="363"/>
      <c r="E27" s="1142"/>
      <c r="F27" s="1143"/>
      <c r="G27" s="1143"/>
      <c r="H27" s="1143"/>
      <c r="I27" s="1144"/>
      <c r="J27" s="1145"/>
      <c r="K27" s="1146"/>
      <c r="L27" s="1147"/>
      <c r="M27" s="1148"/>
      <c r="N27" s="1149"/>
      <c r="O27" s="1150"/>
      <c r="P27" s="1151"/>
      <c r="Q27" s="1152"/>
      <c r="R27" s="1153"/>
      <c r="S27" s="1154"/>
      <c r="T27" s="1155"/>
      <c r="U27" s="1149"/>
      <c r="V27" s="1156"/>
      <c r="W27" s="1156"/>
      <c r="X27" s="1153"/>
      <c r="Y27" s="1157"/>
      <c r="Z27" s="1155"/>
      <c r="AA27" s="1174"/>
      <c r="AB27" s="1175"/>
      <c r="AC27" s="1176"/>
      <c r="AD27" s="1177"/>
      <c r="AE27" s="1149"/>
      <c r="AF27" s="1150"/>
      <c r="AG27" s="1150"/>
      <c r="AH27" s="1151"/>
      <c r="AI27" s="1152"/>
      <c r="AJ27" s="1174"/>
      <c r="AK27" s="1175"/>
      <c r="AL27" s="1176"/>
      <c r="AM27" s="1177"/>
      <c r="AN27" s="1178"/>
      <c r="AO27" s="1179"/>
      <c r="AP27" s="1179"/>
      <c r="AQ27" s="1180"/>
      <c r="AR27" s="1181"/>
      <c r="AS27" s="1178"/>
      <c r="AT27" s="1179"/>
      <c r="AU27" s="1179"/>
      <c r="AV27" s="1181"/>
    </row>
    <row r="28" spans="3:48" ht="39" customHeight="1" thickBot="1">
      <c r="C28" s="362">
        <f t="shared" si="0"/>
      </c>
      <c r="D28" s="363"/>
      <c r="E28" s="1142"/>
      <c r="F28" s="1143"/>
      <c r="G28" s="1143"/>
      <c r="H28" s="1143"/>
      <c r="I28" s="1144"/>
      <c r="J28" s="1145"/>
      <c r="K28" s="1146"/>
      <c r="L28" s="1147"/>
      <c r="M28" s="1148"/>
      <c r="N28" s="1149"/>
      <c r="O28" s="1150"/>
      <c r="P28" s="1151"/>
      <c r="Q28" s="1152"/>
      <c r="R28" s="1153"/>
      <c r="S28" s="1154"/>
      <c r="T28" s="1155"/>
      <c r="U28" s="1149"/>
      <c r="V28" s="1156"/>
      <c r="W28" s="1156"/>
      <c r="X28" s="1153"/>
      <c r="Y28" s="1157"/>
      <c r="Z28" s="1155"/>
      <c r="AA28" s="1174"/>
      <c r="AB28" s="1175"/>
      <c r="AC28" s="1176"/>
      <c r="AD28" s="1177"/>
      <c r="AE28" s="1149"/>
      <c r="AF28" s="1150"/>
      <c r="AG28" s="1150"/>
      <c r="AH28" s="1151"/>
      <c r="AI28" s="1152"/>
      <c r="AJ28" s="1174"/>
      <c r="AK28" s="1175"/>
      <c r="AL28" s="1176"/>
      <c r="AM28" s="1177"/>
      <c r="AN28" s="1178"/>
      <c r="AO28" s="1179"/>
      <c r="AP28" s="1179"/>
      <c r="AQ28" s="1180"/>
      <c r="AR28" s="1181"/>
      <c r="AS28" s="1178"/>
      <c r="AT28" s="1179"/>
      <c r="AU28" s="1179"/>
      <c r="AV28" s="1181"/>
    </row>
    <row r="29" spans="3:48" ht="39" customHeight="1" thickBot="1">
      <c r="C29" s="362">
        <f t="shared" si="0"/>
      </c>
      <c r="D29" s="363"/>
      <c r="E29" s="1142"/>
      <c r="F29" s="1143"/>
      <c r="G29" s="1143"/>
      <c r="H29" s="1143"/>
      <c r="I29" s="1144"/>
      <c r="J29" s="1145"/>
      <c r="K29" s="1146"/>
      <c r="L29" s="1147"/>
      <c r="M29" s="1148"/>
      <c r="N29" s="1149"/>
      <c r="O29" s="1150"/>
      <c r="P29" s="1151"/>
      <c r="Q29" s="1152"/>
      <c r="R29" s="1153"/>
      <c r="S29" s="1154"/>
      <c r="T29" s="1155"/>
      <c r="U29" s="1149"/>
      <c r="V29" s="1156"/>
      <c r="W29" s="1156"/>
      <c r="X29" s="1153"/>
      <c r="Y29" s="1157"/>
      <c r="Z29" s="1155"/>
      <c r="AA29" s="1174"/>
      <c r="AB29" s="1175"/>
      <c r="AC29" s="1176"/>
      <c r="AD29" s="1177"/>
      <c r="AE29" s="1149"/>
      <c r="AF29" s="1150"/>
      <c r="AG29" s="1150"/>
      <c r="AH29" s="1151"/>
      <c r="AI29" s="1152"/>
      <c r="AJ29" s="1174"/>
      <c r="AK29" s="1175"/>
      <c r="AL29" s="1176"/>
      <c r="AM29" s="1177"/>
      <c r="AN29" s="1178"/>
      <c r="AO29" s="1179"/>
      <c r="AP29" s="1179"/>
      <c r="AQ29" s="1180"/>
      <c r="AR29" s="1181"/>
      <c r="AS29" s="1178"/>
      <c r="AT29" s="1179"/>
      <c r="AU29" s="1179"/>
      <c r="AV29" s="1181"/>
    </row>
    <row r="30" spans="3:48" ht="39" customHeight="1" thickBot="1">
      <c r="C30" s="362">
        <f t="shared" si="0"/>
      </c>
      <c r="D30" s="363"/>
      <c r="E30" s="1142"/>
      <c r="F30" s="1143"/>
      <c r="G30" s="1143"/>
      <c r="H30" s="1143"/>
      <c r="I30" s="1144"/>
      <c r="J30" s="1145"/>
      <c r="K30" s="1146"/>
      <c r="L30" s="1147"/>
      <c r="M30" s="1148"/>
      <c r="N30" s="1149"/>
      <c r="O30" s="1150"/>
      <c r="P30" s="1151"/>
      <c r="Q30" s="1152"/>
      <c r="R30" s="1153"/>
      <c r="S30" s="1154"/>
      <c r="T30" s="1155"/>
      <c r="U30" s="1149"/>
      <c r="V30" s="1156"/>
      <c r="W30" s="1156"/>
      <c r="X30" s="1153"/>
      <c r="Y30" s="1157"/>
      <c r="Z30" s="1155"/>
      <c r="AA30" s="1174"/>
      <c r="AB30" s="1175"/>
      <c r="AC30" s="1176"/>
      <c r="AD30" s="1177"/>
      <c r="AE30" s="1149"/>
      <c r="AF30" s="1150"/>
      <c r="AG30" s="1150"/>
      <c r="AH30" s="1151"/>
      <c r="AI30" s="1152"/>
      <c r="AJ30" s="1174"/>
      <c r="AK30" s="1175"/>
      <c r="AL30" s="1176"/>
      <c r="AM30" s="1177"/>
      <c r="AN30" s="1178"/>
      <c r="AO30" s="1179"/>
      <c r="AP30" s="1179"/>
      <c r="AQ30" s="1180"/>
      <c r="AR30" s="1181"/>
      <c r="AS30" s="1178"/>
      <c r="AT30" s="1179"/>
      <c r="AU30" s="1179"/>
      <c r="AV30" s="1181"/>
    </row>
    <row r="31" spans="3:48" ht="39" customHeight="1" thickBot="1">
      <c r="C31" s="362">
        <f t="shared" si="0"/>
      </c>
      <c r="D31" s="363"/>
      <c r="E31" s="1142"/>
      <c r="F31" s="1143"/>
      <c r="G31" s="1143"/>
      <c r="H31" s="1143"/>
      <c r="I31" s="1144"/>
      <c r="J31" s="1145"/>
      <c r="K31" s="1146"/>
      <c r="L31" s="1147"/>
      <c r="M31" s="1148"/>
      <c r="N31" s="1149"/>
      <c r="O31" s="1150"/>
      <c r="P31" s="1151"/>
      <c r="Q31" s="1152"/>
      <c r="R31" s="1153"/>
      <c r="S31" s="1154"/>
      <c r="T31" s="1155"/>
      <c r="U31" s="1149"/>
      <c r="V31" s="1156"/>
      <c r="W31" s="1156"/>
      <c r="X31" s="1153"/>
      <c r="Y31" s="1157"/>
      <c r="Z31" s="1155"/>
      <c r="AA31" s="1174"/>
      <c r="AB31" s="1175"/>
      <c r="AC31" s="1176"/>
      <c r="AD31" s="1177"/>
      <c r="AE31" s="1149"/>
      <c r="AF31" s="1150"/>
      <c r="AG31" s="1150"/>
      <c r="AH31" s="1151"/>
      <c r="AI31" s="1152"/>
      <c r="AJ31" s="1174"/>
      <c r="AK31" s="1175"/>
      <c r="AL31" s="1176"/>
      <c r="AM31" s="1177"/>
      <c r="AN31" s="1178"/>
      <c r="AO31" s="1179"/>
      <c r="AP31" s="1179"/>
      <c r="AQ31" s="1180"/>
      <c r="AR31" s="1181"/>
      <c r="AS31" s="1178"/>
      <c r="AT31" s="1179"/>
      <c r="AU31" s="1179"/>
      <c r="AV31" s="1181"/>
    </row>
    <row r="32" spans="3:48" ht="39" customHeight="1" thickBot="1">
      <c r="C32" s="362">
        <f t="shared" si="0"/>
      </c>
      <c r="D32" s="363"/>
      <c r="E32" s="1142"/>
      <c r="F32" s="1143"/>
      <c r="G32" s="1143"/>
      <c r="H32" s="1143"/>
      <c r="I32" s="1144"/>
      <c r="J32" s="1145"/>
      <c r="K32" s="1146"/>
      <c r="L32" s="1147"/>
      <c r="M32" s="1148"/>
      <c r="N32" s="1149"/>
      <c r="O32" s="1150"/>
      <c r="P32" s="1151"/>
      <c r="Q32" s="1152"/>
      <c r="R32" s="1153"/>
      <c r="S32" s="1154"/>
      <c r="T32" s="1155"/>
      <c r="U32" s="1149"/>
      <c r="V32" s="1156"/>
      <c r="W32" s="1156"/>
      <c r="X32" s="1153"/>
      <c r="Y32" s="1157"/>
      <c r="Z32" s="1155"/>
      <c r="AA32" s="1174"/>
      <c r="AB32" s="1175"/>
      <c r="AC32" s="1176"/>
      <c r="AD32" s="1177"/>
      <c r="AE32" s="1149"/>
      <c r="AF32" s="1150"/>
      <c r="AG32" s="1150"/>
      <c r="AH32" s="1151"/>
      <c r="AI32" s="1152"/>
      <c r="AJ32" s="1174"/>
      <c r="AK32" s="1175"/>
      <c r="AL32" s="1176"/>
      <c r="AM32" s="1177"/>
      <c r="AN32" s="1178"/>
      <c r="AO32" s="1179"/>
      <c r="AP32" s="1179"/>
      <c r="AQ32" s="1180"/>
      <c r="AR32" s="1181"/>
      <c r="AS32" s="1178"/>
      <c r="AT32" s="1179"/>
      <c r="AU32" s="1179"/>
      <c r="AV32" s="1181"/>
    </row>
    <row r="33" spans="3:48" ht="39" customHeight="1" thickBot="1">
      <c r="C33" s="362">
        <f t="shared" si="0"/>
      </c>
      <c r="D33" s="363"/>
      <c r="E33" s="1142"/>
      <c r="F33" s="1143"/>
      <c r="G33" s="1143"/>
      <c r="H33" s="1143"/>
      <c r="I33" s="1144"/>
      <c r="J33" s="1145"/>
      <c r="K33" s="1146"/>
      <c r="L33" s="1147"/>
      <c r="M33" s="1148"/>
      <c r="N33" s="1149"/>
      <c r="O33" s="1150"/>
      <c r="P33" s="1151"/>
      <c r="Q33" s="1152"/>
      <c r="R33" s="1153"/>
      <c r="S33" s="1154"/>
      <c r="T33" s="1155"/>
      <c r="U33" s="1149"/>
      <c r="V33" s="1156"/>
      <c r="W33" s="1156"/>
      <c r="X33" s="1153"/>
      <c r="Y33" s="1157"/>
      <c r="Z33" s="1155"/>
      <c r="AA33" s="1174"/>
      <c r="AB33" s="1175"/>
      <c r="AC33" s="1176"/>
      <c r="AD33" s="1177"/>
      <c r="AE33" s="1149"/>
      <c r="AF33" s="1150"/>
      <c r="AG33" s="1150"/>
      <c r="AH33" s="1151"/>
      <c r="AI33" s="1152"/>
      <c r="AJ33" s="1174"/>
      <c r="AK33" s="1175"/>
      <c r="AL33" s="1176"/>
      <c r="AM33" s="1177"/>
      <c r="AN33" s="1178"/>
      <c r="AO33" s="1179"/>
      <c r="AP33" s="1179"/>
      <c r="AQ33" s="1180"/>
      <c r="AR33" s="1181"/>
      <c r="AS33" s="1178"/>
      <c r="AT33" s="1179"/>
      <c r="AU33" s="1179"/>
      <c r="AV33" s="1181"/>
    </row>
    <row r="34" spans="3:48" ht="39" customHeight="1" thickBot="1">
      <c r="C34" s="362">
        <f t="shared" si="0"/>
      </c>
      <c r="D34" s="363"/>
      <c r="E34" s="1142"/>
      <c r="F34" s="1143"/>
      <c r="G34" s="1143"/>
      <c r="H34" s="1143"/>
      <c r="I34" s="1144"/>
      <c r="J34" s="1145"/>
      <c r="K34" s="1146"/>
      <c r="L34" s="1147"/>
      <c r="M34" s="1148"/>
      <c r="N34" s="1149"/>
      <c r="O34" s="1150"/>
      <c r="P34" s="1151"/>
      <c r="Q34" s="1152"/>
      <c r="R34" s="1153"/>
      <c r="S34" s="1154"/>
      <c r="T34" s="1155"/>
      <c r="U34" s="1149"/>
      <c r="V34" s="1156"/>
      <c r="W34" s="1156"/>
      <c r="X34" s="1153"/>
      <c r="Y34" s="1157"/>
      <c r="Z34" s="1155"/>
      <c r="AA34" s="1174"/>
      <c r="AB34" s="1175"/>
      <c r="AC34" s="1176"/>
      <c r="AD34" s="1177"/>
      <c r="AE34" s="1149"/>
      <c r="AF34" s="1150"/>
      <c r="AG34" s="1150"/>
      <c r="AH34" s="1151"/>
      <c r="AI34" s="1152"/>
      <c r="AJ34" s="1174"/>
      <c r="AK34" s="1175"/>
      <c r="AL34" s="1176"/>
      <c r="AM34" s="1177"/>
      <c r="AN34" s="1178"/>
      <c r="AO34" s="1179"/>
      <c r="AP34" s="1179"/>
      <c r="AQ34" s="1180"/>
      <c r="AR34" s="1181"/>
      <c r="AS34" s="1178"/>
      <c r="AT34" s="1179"/>
      <c r="AU34" s="1179"/>
      <c r="AV34" s="1181"/>
    </row>
    <row r="35" spans="3:48" ht="39" customHeight="1" thickBot="1">
      <c r="C35" s="364"/>
      <c r="D35" s="1164" t="s">
        <v>418</v>
      </c>
      <c r="E35" s="1165"/>
      <c r="F35" s="1165"/>
      <c r="G35" s="1165"/>
      <c r="H35" s="1165"/>
      <c r="I35" s="1165"/>
      <c r="J35" s="1165"/>
      <c r="K35" s="1165"/>
      <c r="L35" s="1165"/>
      <c r="M35" s="1165"/>
      <c r="N35" s="1165"/>
      <c r="O35" s="1165"/>
      <c r="P35" s="1165"/>
      <c r="Q35" s="1165"/>
      <c r="R35" s="1165"/>
      <c r="S35" s="1165"/>
      <c r="T35" s="1165"/>
      <c r="U35" s="1165"/>
      <c r="V35" s="1165"/>
      <c r="W35" s="1165"/>
      <c r="X35" s="1165"/>
      <c r="Y35" s="1165"/>
      <c r="Z35" s="1166"/>
      <c r="AA35" s="1167">
        <f>IF(AND(AA20="",AA21="",AA22="",AA23="",AA24="",AA25="",AA26="",AA27="",AA28="",AA29="",AA30="",AA31="",AA32="",AA33="",AA34=""),"",ROUND(SUM(AA20:AD34),2))</f>
      </c>
      <c r="AB35" s="1168"/>
      <c r="AC35" s="1169"/>
      <c r="AD35" s="1170"/>
      <c r="AE35" s="8"/>
      <c r="AF35" s="8"/>
      <c r="AG35" s="8"/>
      <c r="AH35" s="8"/>
      <c r="AI35" s="8"/>
      <c r="AJ35" s="1167">
        <f>IF(AND(AJ20="",AJ21="",AJ22="",AJ23="",AJ24="",AJ25="",AJ26="",AJ27="",AJ28="",AJ29="",AJ30="",AJ31="",AJ32="",AJ33="",AJ34=""),"",ROUND(SUM(AJ20:AM34),2))</f>
      </c>
      <c r="AK35" s="1168"/>
      <c r="AL35" s="1169"/>
      <c r="AM35" s="1170"/>
      <c r="AN35" s="1167">
        <f>IF(AND(AN20="",AN21="",AN22="",AN23="",AN24="",AN25="",AN26="",AN27="",AN28="",AN29="",AN30="",AN31="",AN32="",AN33="",AN34=""),"",ROUND(SUM(AN20:AR34),2))</f>
      </c>
      <c r="AO35" s="1168"/>
      <c r="AP35" s="1168"/>
      <c r="AQ35" s="1169"/>
      <c r="AR35" s="1170"/>
      <c r="AS35" s="1167">
        <f>IF(AND(AS20="",AS21="",AS22="",AS23="",AS24="",AS25="",AS26="",AS27="",AS28="",AS29="",AS30="",AS31="",AS32="",AS33="",AS34=""),"",ROUND(SUM(AS20:AV34),2))</f>
      </c>
      <c r="AT35" s="1168"/>
      <c r="AU35" s="1168"/>
      <c r="AV35" s="1170"/>
    </row>
    <row r="36" spans="3:48" ht="13.5" thickBot="1">
      <c r="C36" s="1158" t="s">
        <v>281</v>
      </c>
      <c r="D36" s="1161" t="s">
        <v>419</v>
      </c>
      <c r="E36" s="1162"/>
      <c r="F36" s="1162"/>
      <c r="G36" s="1162"/>
      <c r="H36" s="1162"/>
      <c r="I36" s="1162"/>
      <c r="J36" s="1162"/>
      <c r="K36" s="1162"/>
      <c r="L36" s="1162"/>
      <c r="M36" s="1162"/>
      <c r="N36" s="1162"/>
      <c r="O36" s="1162"/>
      <c r="P36" s="1162"/>
      <c r="Q36" s="1162"/>
      <c r="R36" s="1162"/>
      <c r="S36" s="1162"/>
      <c r="T36" s="1162"/>
      <c r="U36" s="1162"/>
      <c r="V36" s="1162"/>
      <c r="W36" s="1162"/>
      <c r="X36" s="1162"/>
      <c r="Y36" s="1162"/>
      <c r="Z36" s="1162"/>
      <c r="AA36" s="1163"/>
      <c r="AB36" s="1163"/>
      <c r="AC36" s="1163"/>
      <c r="AD36" s="1163"/>
      <c r="AE36" s="1163"/>
      <c r="AF36" s="1163"/>
      <c r="AG36" s="1163"/>
      <c r="AH36" s="1163"/>
      <c r="AI36" s="1163"/>
      <c r="AJ36" s="1163"/>
      <c r="AK36" s="1163"/>
      <c r="AL36" s="1163"/>
      <c r="AM36" s="1163"/>
      <c r="AN36" s="1163"/>
      <c r="AO36" s="1163"/>
      <c r="AP36" s="1163"/>
      <c r="AQ36" s="1163"/>
      <c r="AR36" s="1163"/>
      <c r="AS36" s="1163"/>
      <c r="AT36" s="1163"/>
      <c r="AU36" s="1163"/>
      <c r="AV36" s="1163"/>
    </row>
    <row r="37" spans="3:53" ht="12.75" customHeight="1">
      <c r="C37" s="1159"/>
      <c r="D37" s="623" t="s">
        <v>420</v>
      </c>
      <c r="E37" s="688"/>
      <c r="F37" s="688"/>
      <c r="G37" s="688"/>
      <c r="H37" s="688"/>
      <c r="I37" s="688"/>
      <c r="J37" s="688"/>
      <c r="K37" s="688"/>
      <c r="L37" s="688"/>
      <c r="M37" s="688"/>
      <c r="N37" s="688"/>
      <c r="O37" s="688"/>
      <c r="P37" s="688"/>
      <c r="Q37" s="688"/>
      <c r="R37" s="688"/>
      <c r="S37" s="688"/>
      <c r="T37" s="688"/>
      <c r="U37" s="688"/>
      <c r="V37" s="688"/>
      <c r="W37" s="688"/>
      <c r="X37" s="688"/>
      <c r="Y37" s="1186"/>
      <c r="Z37" s="624" t="s">
        <v>421</v>
      </c>
      <c r="AA37" s="862"/>
      <c r="AB37" s="862"/>
      <c r="AC37" s="862"/>
      <c r="AD37" s="862"/>
      <c r="AE37" s="862"/>
      <c r="AF37" s="862"/>
      <c r="AG37" s="862"/>
      <c r="AH37" s="862"/>
      <c r="AI37" s="862"/>
      <c r="AJ37" s="862"/>
      <c r="AK37" s="862"/>
      <c r="AL37" s="862"/>
      <c r="AM37" s="862"/>
      <c r="AN37" s="862"/>
      <c r="AO37" s="862"/>
      <c r="AP37" s="862"/>
      <c r="AQ37" s="862"/>
      <c r="AR37" s="862"/>
      <c r="AS37" s="862"/>
      <c r="AT37" s="862"/>
      <c r="AU37" s="862"/>
      <c r="AV37" s="880"/>
      <c r="AW37" s="41"/>
      <c r="AX37" s="282"/>
      <c r="AY37" s="282"/>
      <c r="AZ37" s="282"/>
      <c r="BA37" s="343"/>
    </row>
    <row r="38" spans="3:53" ht="32.25" customHeight="1" thickBot="1">
      <c r="C38" s="1159"/>
      <c r="D38" s="1171"/>
      <c r="E38" s="1172"/>
      <c r="F38" s="1172"/>
      <c r="G38" s="1172"/>
      <c r="H38" s="1172"/>
      <c r="I38" s="1172"/>
      <c r="J38" s="1172"/>
      <c r="K38" s="1172"/>
      <c r="L38" s="1172"/>
      <c r="M38" s="1172"/>
      <c r="N38" s="1172"/>
      <c r="O38" s="1172"/>
      <c r="P38" s="1172"/>
      <c r="Q38" s="1172"/>
      <c r="R38" s="1172"/>
      <c r="S38" s="1172"/>
      <c r="T38" s="1172"/>
      <c r="U38" s="1172"/>
      <c r="V38" s="1172"/>
      <c r="W38" s="1172"/>
      <c r="X38" s="1172"/>
      <c r="Y38" s="1173"/>
      <c r="Z38" s="940"/>
      <c r="AA38" s="845"/>
      <c r="AB38" s="845"/>
      <c r="AC38" s="845"/>
      <c r="AD38" s="845"/>
      <c r="AE38" s="845"/>
      <c r="AF38" s="845"/>
      <c r="AG38" s="845"/>
      <c r="AH38" s="845"/>
      <c r="AI38" s="845"/>
      <c r="AJ38" s="845"/>
      <c r="AK38" s="845"/>
      <c r="AL38" s="845"/>
      <c r="AM38" s="845"/>
      <c r="AN38" s="845"/>
      <c r="AO38" s="845"/>
      <c r="AP38" s="845"/>
      <c r="AQ38" s="845"/>
      <c r="AR38" s="845"/>
      <c r="AS38" s="845"/>
      <c r="AT38" s="845"/>
      <c r="AU38" s="845"/>
      <c r="AV38" s="764"/>
      <c r="AW38" s="41"/>
      <c r="AX38" s="282"/>
      <c r="AY38" s="282"/>
      <c r="AZ38" s="282"/>
      <c r="BA38" s="343"/>
    </row>
    <row r="39" spans="3:53" ht="12.75">
      <c r="C39" s="1159"/>
      <c r="D39" s="26" t="s">
        <v>422</v>
      </c>
      <c r="E39" s="43"/>
      <c r="F39" s="43"/>
      <c r="G39" s="43"/>
      <c r="H39" s="43"/>
      <c r="I39" s="53">
        <f>IF(OR(AND($L$6=$BA$23,OR(H16&lt;&gt;"",AE16&lt;&gt;"")),AND(L6=BA22,H40="")),"!!!","")</f>
      </c>
      <c r="J39" s="43"/>
      <c r="K39" s="43"/>
      <c r="L39" s="43"/>
      <c r="M39" s="43"/>
      <c r="N39" s="43"/>
      <c r="O39" s="43"/>
      <c r="P39" s="43"/>
      <c r="Q39" s="43"/>
      <c r="R39" s="43"/>
      <c r="S39" s="43"/>
      <c r="T39" s="43"/>
      <c r="U39" s="43"/>
      <c r="V39" s="43"/>
      <c r="W39" s="43"/>
      <c r="X39" s="43"/>
      <c r="Y39" s="44"/>
      <c r="Z39" s="762"/>
      <c r="AA39" s="845"/>
      <c r="AB39" s="845"/>
      <c r="AC39" s="845"/>
      <c r="AD39" s="845"/>
      <c r="AE39" s="845"/>
      <c r="AF39" s="845"/>
      <c r="AG39" s="845"/>
      <c r="AH39" s="845"/>
      <c r="AI39" s="845"/>
      <c r="AJ39" s="845"/>
      <c r="AK39" s="845"/>
      <c r="AL39" s="845"/>
      <c r="AM39" s="845"/>
      <c r="AN39" s="845"/>
      <c r="AO39" s="845"/>
      <c r="AP39" s="845"/>
      <c r="AQ39" s="845"/>
      <c r="AR39" s="845"/>
      <c r="AS39" s="845"/>
      <c r="AT39" s="845"/>
      <c r="AU39" s="845"/>
      <c r="AV39" s="764"/>
      <c r="AW39" s="41"/>
      <c r="AX39" s="282"/>
      <c r="AY39" s="282"/>
      <c r="AZ39" s="282"/>
      <c r="BA39" s="343"/>
    </row>
    <row r="40" spans="3:53" ht="15">
      <c r="C40" s="1159"/>
      <c r="D40" s="32"/>
      <c r="E40" s="56"/>
      <c r="F40" s="56"/>
      <c r="G40" s="56"/>
      <c r="H40" s="641"/>
      <c r="I40" s="959"/>
      <c r="J40" s="959"/>
      <c r="K40" s="959"/>
      <c r="L40" s="959"/>
      <c r="M40" s="959"/>
      <c r="N40" s="959"/>
      <c r="O40" s="959"/>
      <c r="P40" s="959"/>
      <c r="Q40" s="959"/>
      <c r="R40" s="959"/>
      <c r="S40" s="959"/>
      <c r="T40" s="56"/>
      <c r="U40" s="56"/>
      <c r="V40" s="56"/>
      <c r="W40" s="56"/>
      <c r="X40" s="56"/>
      <c r="Y40" s="58"/>
      <c r="Z40" s="762"/>
      <c r="AA40" s="845"/>
      <c r="AB40" s="845"/>
      <c r="AC40" s="845"/>
      <c r="AD40" s="845"/>
      <c r="AE40" s="845"/>
      <c r="AF40" s="845"/>
      <c r="AG40" s="845"/>
      <c r="AH40" s="845"/>
      <c r="AI40" s="845"/>
      <c r="AJ40" s="845"/>
      <c r="AK40" s="845"/>
      <c r="AL40" s="845"/>
      <c r="AM40" s="845"/>
      <c r="AN40" s="845"/>
      <c r="AO40" s="845"/>
      <c r="AP40" s="845"/>
      <c r="AQ40" s="845"/>
      <c r="AR40" s="845"/>
      <c r="AS40" s="845"/>
      <c r="AT40" s="845"/>
      <c r="AU40" s="845"/>
      <c r="AV40" s="764"/>
      <c r="AW40" s="41"/>
      <c r="AX40" s="282"/>
      <c r="AY40" s="282"/>
      <c r="AZ40" s="282"/>
      <c r="BA40" s="343"/>
    </row>
    <row r="41" spans="3:53" ht="4.5" customHeight="1">
      <c r="C41" s="1159"/>
      <c r="D41" s="32"/>
      <c r="E41" s="56"/>
      <c r="F41" s="56"/>
      <c r="G41" s="56"/>
      <c r="H41" s="56"/>
      <c r="I41" s="64"/>
      <c r="J41" s="64"/>
      <c r="K41" s="65"/>
      <c r="L41" s="64"/>
      <c r="M41" s="64"/>
      <c r="N41" s="65"/>
      <c r="O41" s="64"/>
      <c r="P41" s="64"/>
      <c r="Q41" s="64"/>
      <c r="R41" s="64"/>
      <c r="S41" s="56"/>
      <c r="T41" s="56"/>
      <c r="U41" s="56"/>
      <c r="V41" s="56"/>
      <c r="W41" s="56"/>
      <c r="X41" s="56"/>
      <c r="Y41" s="58"/>
      <c r="Z41" s="762"/>
      <c r="AA41" s="845"/>
      <c r="AB41" s="845"/>
      <c r="AC41" s="845"/>
      <c r="AD41" s="845"/>
      <c r="AE41" s="845"/>
      <c r="AF41" s="845"/>
      <c r="AG41" s="845"/>
      <c r="AH41" s="845"/>
      <c r="AI41" s="845"/>
      <c r="AJ41" s="845"/>
      <c r="AK41" s="845"/>
      <c r="AL41" s="845"/>
      <c r="AM41" s="845"/>
      <c r="AN41" s="845"/>
      <c r="AO41" s="845"/>
      <c r="AP41" s="845"/>
      <c r="AQ41" s="845"/>
      <c r="AR41" s="845"/>
      <c r="AS41" s="845"/>
      <c r="AT41" s="845"/>
      <c r="AU41" s="845"/>
      <c r="AV41" s="764"/>
      <c r="AW41" s="41"/>
      <c r="AX41" s="282"/>
      <c r="AY41" s="282"/>
      <c r="AZ41" s="282"/>
      <c r="BA41" s="343"/>
    </row>
    <row r="42" spans="3:53" ht="13.5" thickBot="1">
      <c r="C42" s="1160"/>
      <c r="D42" s="365"/>
      <c r="E42" s="366"/>
      <c r="F42" s="366"/>
      <c r="G42" s="366"/>
      <c r="H42" s="366"/>
      <c r="I42" s="366"/>
      <c r="J42" s="366"/>
      <c r="K42" s="366"/>
      <c r="L42" s="366"/>
      <c r="M42" s="366"/>
      <c r="N42" s="366"/>
      <c r="O42" s="366"/>
      <c r="P42" s="366"/>
      <c r="Q42" s="366"/>
      <c r="R42" s="366"/>
      <c r="S42" s="366"/>
      <c r="T42" s="366"/>
      <c r="U42" s="366"/>
      <c r="V42" s="366"/>
      <c r="W42" s="366"/>
      <c r="X42" s="366"/>
      <c r="Y42" s="367"/>
      <c r="Z42" s="765"/>
      <c r="AA42" s="766"/>
      <c r="AB42" s="766"/>
      <c r="AC42" s="766"/>
      <c r="AD42" s="766"/>
      <c r="AE42" s="766"/>
      <c r="AF42" s="766"/>
      <c r="AG42" s="766"/>
      <c r="AH42" s="766"/>
      <c r="AI42" s="766"/>
      <c r="AJ42" s="766"/>
      <c r="AK42" s="766"/>
      <c r="AL42" s="766"/>
      <c r="AM42" s="766"/>
      <c r="AN42" s="766"/>
      <c r="AO42" s="766"/>
      <c r="AP42" s="766"/>
      <c r="AQ42" s="766"/>
      <c r="AR42" s="766"/>
      <c r="AS42" s="766"/>
      <c r="AT42" s="766"/>
      <c r="AU42" s="766"/>
      <c r="AV42" s="767"/>
      <c r="AW42" s="41"/>
      <c r="AX42" s="282"/>
      <c r="AY42" s="282"/>
      <c r="AZ42" s="282"/>
      <c r="BA42" s="343"/>
    </row>
    <row r="43" ht="6" customHeight="1"/>
    <row r="44" spans="2:49" ht="7.5" customHeight="1" thickBot="1">
      <c r="B44" s="73"/>
      <c r="C44" s="73"/>
      <c r="D44" s="274"/>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345"/>
      <c r="AI44" s="345"/>
      <c r="AJ44" s="345"/>
      <c r="AK44" s="345"/>
      <c r="AL44" s="345"/>
      <c r="AM44" s="345"/>
      <c r="AN44" s="345"/>
      <c r="AO44" s="345"/>
      <c r="AP44" s="345"/>
      <c r="AQ44" s="345"/>
      <c r="AR44" s="345"/>
      <c r="AS44" s="345"/>
      <c r="AT44" s="345"/>
      <c r="AU44" s="345"/>
      <c r="AV44" s="345"/>
      <c r="AW44" s="345"/>
    </row>
    <row r="45" spans="2:49" ht="12.75">
      <c r="B45" s="305" t="s">
        <v>778</v>
      </c>
      <c r="C45" s="306"/>
      <c r="D45" s="306"/>
      <c r="E45" s="306"/>
      <c r="F45" s="306"/>
      <c r="G45" s="306"/>
      <c r="H45" s="308"/>
      <c r="I45" s="368"/>
      <c r="J45" s="306"/>
      <c r="K45" s="306"/>
      <c r="L45" s="306"/>
      <c r="M45" s="306"/>
      <c r="N45" s="306"/>
      <c r="O45" s="306"/>
      <c r="P45" s="306"/>
      <c r="Q45" s="306"/>
      <c r="R45" s="308"/>
      <c r="S45" s="308"/>
      <c r="T45" s="308"/>
      <c r="U45" s="308"/>
      <c r="V45" s="308"/>
      <c r="W45" s="308"/>
      <c r="X45" s="308"/>
      <c r="Y45" s="308"/>
      <c r="Z45" s="308"/>
      <c r="AA45" s="308"/>
      <c r="AB45" s="308"/>
      <c r="AC45" s="308"/>
      <c r="AD45" s="308"/>
      <c r="AE45" s="308"/>
      <c r="AF45" s="308"/>
      <c r="AG45" s="369"/>
      <c r="AH45" s="370"/>
      <c r="AI45" s="370"/>
      <c r="AJ45" s="370"/>
      <c r="AK45" s="370"/>
      <c r="AL45" s="370"/>
      <c r="AM45" s="370"/>
      <c r="AN45" s="370"/>
      <c r="AO45" s="370"/>
      <c r="AP45" s="370"/>
      <c r="AQ45" s="370"/>
      <c r="AR45" s="370"/>
      <c r="AS45" s="370"/>
      <c r="AT45" s="370"/>
      <c r="AU45" s="370"/>
      <c r="AV45" s="370"/>
      <c r="AW45" s="371"/>
    </row>
    <row r="46" spans="2:49" ht="12.75">
      <c r="B46" s="316"/>
      <c r="C46" s="372"/>
      <c r="D46" s="372"/>
      <c r="E46" s="372"/>
      <c r="F46" s="372"/>
      <c r="G46" s="372"/>
      <c r="H46" s="293"/>
      <c r="I46" s="312"/>
      <c r="J46" s="312"/>
      <c r="K46" s="312"/>
      <c r="L46" s="312"/>
      <c r="M46" s="312"/>
      <c r="N46" s="312"/>
      <c r="O46" s="312"/>
      <c r="P46" s="312"/>
      <c r="Q46" s="312"/>
      <c r="R46" s="293"/>
      <c r="S46" s="293"/>
      <c r="T46" s="293"/>
      <c r="U46" s="293"/>
      <c r="V46" s="293"/>
      <c r="W46" s="293"/>
      <c r="X46" s="293"/>
      <c r="Y46" s="293"/>
      <c r="Z46" s="293"/>
      <c r="AA46" s="293"/>
      <c r="AB46" s="293"/>
      <c r="AC46" s="293"/>
      <c r="AD46" s="293"/>
      <c r="AE46" s="293"/>
      <c r="AF46" s="293"/>
      <c r="AG46" s="165"/>
      <c r="AH46" s="372"/>
      <c r="AI46" s="372"/>
      <c r="AJ46" s="372"/>
      <c r="AK46" s="372"/>
      <c r="AL46" s="372"/>
      <c r="AM46" s="372"/>
      <c r="AN46" s="372"/>
      <c r="AO46" s="372"/>
      <c r="AP46" s="372"/>
      <c r="AQ46" s="372"/>
      <c r="AR46" s="372"/>
      <c r="AS46" s="372"/>
      <c r="AT46" s="372"/>
      <c r="AU46" s="372"/>
      <c r="AV46" s="372"/>
      <c r="AW46" s="373"/>
    </row>
    <row r="47" spans="2:49" ht="12.75">
      <c r="B47" s="316"/>
      <c r="C47" s="298">
        <f>IF(COUNTIF((C15:AV42),"!!!")&lt;&gt;0,"Liczba komórek do uzupełnienia - "&amp;COUNTIF((C15:AV42),"!!!"),IF(COUNTIF((C15:AV42),"!!!")=0,""))</f>
      </c>
      <c r="D47" s="372"/>
      <c r="E47" s="372"/>
      <c r="F47" s="372"/>
      <c r="G47" s="372"/>
      <c r="H47" s="293"/>
      <c r="I47" s="312"/>
      <c r="J47" s="312"/>
      <c r="K47" s="312"/>
      <c r="L47" s="312"/>
      <c r="M47" s="312"/>
      <c r="N47" s="312"/>
      <c r="O47" s="312"/>
      <c r="P47" s="312"/>
      <c r="Q47" s="312"/>
      <c r="R47" s="293"/>
      <c r="S47" s="293"/>
      <c r="T47" s="293"/>
      <c r="U47" s="293"/>
      <c r="V47" s="293"/>
      <c r="W47" s="293"/>
      <c r="X47" s="293"/>
      <c r="Y47" s="293"/>
      <c r="Z47" s="293"/>
      <c r="AA47" s="293"/>
      <c r="AB47" s="293"/>
      <c r="AC47" s="293"/>
      <c r="AD47" s="293"/>
      <c r="AE47" s="293"/>
      <c r="AF47" s="293"/>
      <c r="AG47" s="165"/>
      <c r="AH47" s="372"/>
      <c r="AI47" s="372"/>
      <c r="AJ47" s="372"/>
      <c r="AK47" s="372"/>
      <c r="AL47" s="372"/>
      <c r="AM47" s="372"/>
      <c r="AN47" s="372"/>
      <c r="AO47" s="372"/>
      <c r="AP47" s="372"/>
      <c r="AQ47" s="372"/>
      <c r="AR47" s="372"/>
      <c r="AS47" s="372"/>
      <c r="AT47" s="372"/>
      <c r="AU47" s="372"/>
      <c r="AV47" s="372"/>
      <c r="AW47" s="373"/>
    </row>
    <row r="48" spans="2:49" ht="12.75">
      <c r="B48" s="316"/>
      <c r="C48" s="123"/>
      <c r="D48" s="294"/>
      <c r="E48" s="294"/>
      <c r="F48" s="294"/>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165"/>
      <c r="AH48" s="372"/>
      <c r="AI48" s="372"/>
      <c r="AJ48" s="372"/>
      <c r="AK48" s="372"/>
      <c r="AL48" s="372"/>
      <c r="AM48" s="372"/>
      <c r="AN48" s="372"/>
      <c r="AO48" s="372"/>
      <c r="AP48" s="372"/>
      <c r="AQ48" s="372"/>
      <c r="AR48" s="372"/>
      <c r="AS48" s="372"/>
      <c r="AT48" s="372"/>
      <c r="AU48" s="372"/>
      <c r="AV48" s="372"/>
      <c r="AW48" s="373"/>
    </row>
    <row r="49" spans="2:49" ht="17.25" customHeight="1">
      <c r="B49" s="316"/>
      <c r="C49" s="293"/>
      <c r="D49" s="295" t="str">
        <f>IF(OR($L$6=$BA$22,$L$6=BA23),"CZĘŚĆ A","")</f>
        <v>CZĘŚĆ A</v>
      </c>
      <c r="E49" s="293"/>
      <c r="F49" s="293"/>
      <c r="G49" s="293"/>
      <c r="H49" s="123"/>
      <c r="I49" s="123"/>
      <c r="J49" s="123"/>
      <c r="K49" s="295" t="str">
        <f>IF(OR($L$6=$BA$22,$L$6=BA23),"CZĘŚĆ B","")</f>
        <v>CZĘŚĆ B</v>
      </c>
      <c r="L49" s="293"/>
      <c r="M49" s="293"/>
      <c r="N49" s="293"/>
      <c r="O49" s="293"/>
      <c r="P49" s="293"/>
      <c r="Q49" s="123"/>
      <c r="R49" s="123"/>
      <c r="S49" s="295" t="str">
        <f>IF(OR($L$6=$BA$22,$L$6=BA23),"CZĘŚĆ H","")</f>
        <v>CZĘŚĆ H</v>
      </c>
      <c r="T49" s="293"/>
      <c r="U49" s="293"/>
      <c r="V49" s="293"/>
      <c r="W49" s="293"/>
      <c r="X49" s="123"/>
      <c r="Y49" s="123"/>
      <c r="Z49" s="123"/>
      <c r="AA49" s="123"/>
      <c r="AB49" s="295"/>
      <c r="AC49" s="123"/>
      <c r="AD49" s="293"/>
      <c r="AE49" s="293"/>
      <c r="AF49" s="123"/>
      <c r="AG49" s="123"/>
      <c r="AH49" s="372"/>
      <c r="AI49" s="372"/>
      <c r="AJ49" s="372"/>
      <c r="AK49" s="372"/>
      <c r="AL49" s="372"/>
      <c r="AM49" s="372"/>
      <c r="AN49" s="372"/>
      <c r="AO49" s="372"/>
      <c r="AP49" s="372"/>
      <c r="AQ49" s="372"/>
      <c r="AR49" s="372"/>
      <c r="AS49" s="372"/>
      <c r="AT49" s="372"/>
      <c r="AU49" s="372"/>
      <c r="AV49" s="372"/>
      <c r="AW49" s="373"/>
    </row>
    <row r="50" spans="2:49" ht="12.75">
      <c r="B50" s="316"/>
      <c r="C50" s="293"/>
      <c r="D50" s="295">
        <f>IF(AND($L$6=$BA$23,$H$40=""),"",IF(AND(L6=BA22,D52&lt;&gt;""),"proszę wypełnić:","wypełniono prawidłowo"))</f>
      </c>
      <c r="E50" s="293"/>
      <c r="F50" s="293"/>
      <c r="G50" s="293"/>
      <c r="H50" s="123"/>
      <c r="I50" s="123"/>
      <c r="J50" s="123"/>
      <c r="K50" s="295">
        <f>IF(AND($L$6=$BA$23,$H$40=""),"",IF(AND($L$6=BA22,K52&lt;&gt;""),"proszę wypełnić:","wypełniono prawidłowo"))</f>
      </c>
      <c r="L50" s="293"/>
      <c r="M50" s="293"/>
      <c r="N50" s="293"/>
      <c r="O50" s="293"/>
      <c r="P50" s="293"/>
      <c r="Q50" s="123"/>
      <c r="R50" s="123"/>
      <c r="S50" s="295">
        <f>IF(AND($L$6=$BA$23,$H$40=""),"",IF(AND($L$6=BA22,S52&lt;&gt;""),"proszę wypełnić:","wypełniono prawidłowo"))</f>
      </c>
      <c r="T50" s="293"/>
      <c r="U50" s="293"/>
      <c r="V50" s="293"/>
      <c r="W50" s="293"/>
      <c r="X50" s="123"/>
      <c r="Y50" s="123"/>
      <c r="Z50" s="123"/>
      <c r="AA50" s="123"/>
      <c r="AB50" s="295"/>
      <c r="AC50" s="123"/>
      <c r="AD50" s="293"/>
      <c r="AE50" s="293"/>
      <c r="AF50" s="123"/>
      <c r="AG50" s="123"/>
      <c r="AH50" s="372"/>
      <c r="AI50" s="372"/>
      <c r="AJ50" s="372"/>
      <c r="AK50" s="372"/>
      <c r="AL50" s="372"/>
      <c r="AM50" s="372"/>
      <c r="AN50" s="372"/>
      <c r="AO50" s="372"/>
      <c r="AP50" s="372"/>
      <c r="AQ50" s="372"/>
      <c r="AR50" s="372"/>
      <c r="AS50" s="372"/>
      <c r="AT50" s="372"/>
      <c r="AU50" s="372"/>
      <c r="AV50" s="372"/>
      <c r="AW50" s="373"/>
    </row>
    <row r="51" spans="2:49" ht="12.75">
      <c r="B51" s="316"/>
      <c r="C51" s="293"/>
      <c r="D51" s="295"/>
      <c r="E51" s="293"/>
      <c r="F51" s="293"/>
      <c r="G51" s="293"/>
      <c r="H51" s="123"/>
      <c r="I51" s="123"/>
      <c r="J51" s="123"/>
      <c r="K51" s="295"/>
      <c r="L51" s="123"/>
      <c r="M51" s="293"/>
      <c r="N51" s="293"/>
      <c r="O51" s="293"/>
      <c r="P51" s="293"/>
      <c r="Q51" s="123"/>
      <c r="R51" s="123"/>
      <c r="S51" s="295"/>
      <c r="T51" s="293"/>
      <c r="U51" s="293"/>
      <c r="V51" s="293"/>
      <c r="W51" s="293"/>
      <c r="X51" s="123"/>
      <c r="Y51" s="123"/>
      <c r="Z51" s="123"/>
      <c r="AA51" s="123"/>
      <c r="AB51" s="295"/>
      <c r="AC51" s="123"/>
      <c r="AD51" s="293"/>
      <c r="AE51" s="293"/>
      <c r="AF51" s="123"/>
      <c r="AG51" s="123"/>
      <c r="AH51" s="372"/>
      <c r="AI51" s="372"/>
      <c r="AJ51" s="372"/>
      <c r="AK51" s="372"/>
      <c r="AL51" s="372"/>
      <c r="AM51" s="372"/>
      <c r="AN51" s="372"/>
      <c r="AO51" s="372"/>
      <c r="AP51" s="372"/>
      <c r="AQ51" s="372"/>
      <c r="AR51" s="372"/>
      <c r="AS51" s="372"/>
      <c r="AT51" s="372"/>
      <c r="AU51" s="372"/>
      <c r="AV51" s="372"/>
      <c r="AW51" s="373"/>
    </row>
    <row r="52" spans="1:57" s="376" customFormat="1" ht="12.75">
      <c r="A52" s="80"/>
      <c r="B52" s="374"/>
      <c r="C52" s="321"/>
      <c r="D52" s="597">
        <f>IF(AND(L6=BA22,H16="",AE16=""),"A.1. - PROSZĘ ZAZNACZYĆ WŁAŚCIWY KWADRAT!","")</f>
      </c>
      <c r="E52" s="621"/>
      <c r="F52" s="621"/>
      <c r="G52" s="621"/>
      <c r="H52" s="621"/>
      <c r="I52" s="621"/>
      <c r="J52" s="321"/>
      <c r="K52" s="597">
        <f>IF(OR(C20="!!!",C21="!!!",C22="!!!",C23="!!!",C24="!!!",C25="!!!",C26="!!!",C27="!!!",C28="!!!",C29="!!!",C30="!!!",C31="!!!",C32="!!!",C33="!!!",C34="!!!"),"B. - PROSZĘ WYPEŁNIĆ WSZYSTKIE DANE!","")</f>
      </c>
      <c r="L52" s="621"/>
      <c r="M52" s="621"/>
      <c r="N52" s="621"/>
      <c r="O52" s="621"/>
      <c r="P52" s="621"/>
      <c r="Q52" s="321"/>
      <c r="R52" s="321"/>
      <c r="S52" s="597">
        <f>IF(AND(L6=BA22,H40=""),"H - PROSZĘ WPISAĆ DATĘ WYPEŁNIENIA","")</f>
      </c>
      <c r="T52" s="621"/>
      <c r="U52" s="621"/>
      <c r="V52" s="621"/>
      <c r="W52" s="621"/>
      <c r="X52" s="621"/>
      <c r="Y52" s="321"/>
      <c r="Z52" s="321"/>
      <c r="AA52" s="321"/>
      <c r="AB52" s="673"/>
      <c r="AC52" s="674"/>
      <c r="AD52" s="674"/>
      <c r="AE52" s="674"/>
      <c r="AF52" s="674"/>
      <c r="AG52" s="674"/>
      <c r="AH52" s="327"/>
      <c r="AI52" s="327"/>
      <c r="AJ52" s="327"/>
      <c r="AK52" s="327"/>
      <c r="AL52" s="327"/>
      <c r="AM52" s="327"/>
      <c r="AN52" s="327"/>
      <c r="AO52" s="327"/>
      <c r="AP52" s="327"/>
      <c r="AQ52" s="327"/>
      <c r="AR52" s="327"/>
      <c r="AS52" s="327"/>
      <c r="AT52" s="327"/>
      <c r="AU52" s="327"/>
      <c r="AV52" s="327"/>
      <c r="AW52" s="375"/>
      <c r="AX52" s="80"/>
      <c r="AY52" s="80"/>
      <c r="AZ52" s="80"/>
      <c r="BA52" s="286"/>
      <c r="BB52" s="80"/>
      <c r="BC52" s="80"/>
      <c r="BD52" s="80"/>
      <c r="BE52" s="80"/>
    </row>
    <row r="53" spans="1:57" s="376" customFormat="1" ht="12.75">
      <c r="A53" s="80"/>
      <c r="B53" s="374"/>
      <c r="C53" s="321"/>
      <c r="D53" s="621"/>
      <c r="E53" s="621"/>
      <c r="F53" s="621"/>
      <c r="G53" s="621"/>
      <c r="H53" s="621"/>
      <c r="I53" s="621"/>
      <c r="J53" s="321"/>
      <c r="K53" s="621"/>
      <c r="L53" s="621"/>
      <c r="M53" s="621"/>
      <c r="N53" s="621"/>
      <c r="O53" s="621"/>
      <c r="P53" s="621"/>
      <c r="Q53" s="321"/>
      <c r="R53" s="321"/>
      <c r="S53" s="621"/>
      <c r="T53" s="621"/>
      <c r="U53" s="621"/>
      <c r="V53" s="621"/>
      <c r="W53" s="621"/>
      <c r="X53" s="621"/>
      <c r="Y53" s="321"/>
      <c r="Z53" s="321"/>
      <c r="AA53" s="321"/>
      <c r="AB53" s="674"/>
      <c r="AC53" s="674"/>
      <c r="AD53" s="674"/>
      <c r="AE53" s="674"/>
      <c r="AF53" s="674"/>
      <c r="AG53" s="674"/>
      <c r="AH53" s="327"/>
      <c r="AI53" s="327"/>
      <c r="AJ53" s="327"/>
      <c r="AK53" s="327"/>
      <c r="AL53" s="327"/>
      <c r="AM53" s="327"/>
      <c r="AN53" s="327"/>
      <c r="AO53" s="327"/>
      <c r="AP53" s="327"/>
      <c r="AQ53" s="327"/>
      <c r="AR53" s="327"/>
      <c r="AS53" s="327"/>
      <c r="AT53" s="327"/>
      <c r="AU53" s="327"/>
      <c r="AV53" s="327"/>
      <c r="AW53" s="375"/>
      <c r="AX53" s="80"/>
      <c r="AY53" s="80"/>
      <c r="AZ53" s="80"/>
      <c r="BA53" s="286"/>
      <c r="BB53" s="80"/>
      <c r="BC53" s="80"/>
      <c r="BD53" s="80"/>
      <c r="BE53" s="80"/>
    </row>
    <row r="54" spans="2:49" ht="12.75">
      <c r="B54" s="319"/>
      <c r="C54" s="320"/>
      <c r="D54" s="320"/>
      <c r="E54" s="320"/>
      <c r="F54" s="320"/>
      <c r="G54" s="320"/>
      <c r="H54" s="320"/>
      <c r="I54" s="320"/>
      <c r="J54" s="320"/>
      <c r="K54" s="321"/>
      <c r="L54" s="321"/>
      <c r="M54" s="321"/>
      <c r="N54" s="321"/>
      <c r="O54" s="321"/>
      <c r="P54" s="321"/>
      <c r="Q54" s="320"/>
      <c r="R54" s="296"/>
      <c r="S54" s="372"/>
      <c r="T54" s="372"/>
      <c r="U54" s="372"/>
      <c r="V54" s="372"/>
      <c r="W54" s="372"/>
      <c r="X54" s="372"/>
      <c r="Y54" s="296"/>
      <c r="Z54" s="296"/>
      <c r="AA54" s="296"/>
      <c r="AB54" s="674"/>
      <c r="AC54" s="674"/>
      <c r="AD54" s="674"/>
      <c r="AE54" s="674"/>
      <c r="AF54" s="674"/>
      <c r="AG54" s="674"/>
      <c r="AH54" s="372"/>
      <c r="AI54" s="372"/>
      <c r="AJ54" s="372"/>
      <c r="AK54" s="372"/>
      <c r="AL54" s="372"/>
      <c r="AM54" s="372"/>
      <c r="AN54" s="372"/>
      <c r="AO54" s="372"/>
      <c r="AP54" s="372"/>
      <c r="AQ54" s="372"/>
      <c r="AR54" s="372"/>
      <c r="AS54" s="372"/>
      <c r="AT54" s="372"/>
      <c r="AU54" s="372"/>
      <c r="AV54" s="372"/>
      <c r="AW54" s="373"/>
    </row>
    <row r="55" spans="2:49" ht="12.75">
      <c r="B55" s="319"/>
      <c r="C55" s="320"/>
      <c r="D55" s="673"/>
      <c r="E55" s="687"/>
      <c r="F55" s="687"/>
      <c r="G55" s="687"/>
      <c r="H55" s="687"/>
      <c r="I55" s="687"/>
      <c r="J55" s="320"/>
      <c r="K55" s="321"/>
      <c r="L55" s="321"/>
      <c r="M55" s="321"/>
      <c r="N55" s="321"/>
      <c r="O55" s="321"/>
      <c r="P55" s="321"/>
      <c r="Q55" s="320"/>
      <c r="R55" s="296"/>
      <c r="S55" s="321"/>
      <c r="T55" s="321"/>
      <c r="U55" s="321"/>
      <c r="V55" s="321"/>
      <c r="W55" s="321"/>
      <c r="X55" s="320"/>
      <c r="Y55" s="296"/>
      <c r="Z55" s="296"/>
      <c r="AA55" s="296"/>
      <c r="AB55" s="674"/>
      <c r="AC55" s="674"/>
      <c r="AD55" s="674"/>
      <c r="AE55" s="674"/>
      <c r="AF55" s="674"/>
      <c r="AG55" s="674"/>
      <c r="AH55" s="372"/>
      <c r="AI55" s="372"/>
      <c r="AJ55" s="372"/>
      <c r="AK55" s="372"/>
      <c r="AL55" s="372"/>
      <c r="AM55" s="372"/>
      <c r="AN55" s="372"/>
      <c r="AO55" s="372"/>
      <c r="AP55" s="372"/>
      <c r="AQ55" s="372"/>
      <c r="AR55" s="372"/>
      <c r="AS55" s="372"/>
      <c r="AT55" s="372"/>
      <c r="AU55" s="372"/>
      <c r="AV55" s="372"/>
      <c r="AW55" s="373"/>
    </row>
    <row r="56" spans="2:49" ht="13.5" thickBot="1">
      <c r="B56" s="331"/>
      <c r="C56" s="332"/>
      <c r="D56" s="1212"/>
      <c r="E56" s="1212"/>
      <c r="F56" s="1212"/>
      <c r="G56" s="1212"/>
      <c r="H56" s="1212"/>
      <c r="I56" s="1212"/>
      <c r="J56" s="332"/>
      <c r="K56" s="344"/>
      <c r="L56" s="344"/>
      <c r="M56" s="344"/>
      <c r="N56" s="344"/>
      <c r="O56" s="344"/>
      <c r="P56" s="344"/>
      <c r="Q56" s="332"/>
      <c r="R56" s="333"/>
      <c r="S56" s="377"/>
      <c r="T56" s="377"/>
      <c r="U56" s="377"/>
      <c r="V56" s="377"/>
      <c r="W56" s="377"/>
      <c r="X56" s="377"/>
      <c r="Y56" s="332"/>
      <c r="Z56" s="332"/>
      <c r="AA56" s="332"/>
      <c r="AB56" s="332"/>
      <c r="AC56" s="332"/>
      <c r="AD56" s="332"/>
      <c r="AE56" s="332"/>
      <c r="AF56" s="333"/>
      <c r="AG56" s="333"/>
      <c r="AH56" s="377"/>
      <c r="AI56" s="377"/>
      <c r="AJ56" s="377"/>
      <c r="AK56" s="377"/>
      <c r="AL56" s="377"/>
      <c r="AM56" s="377"/>
      <c r="AN56" s="377"/>
      <c r="AO56" s="377"/>
      <c r="AP56" s="377"/>
      <c r="AQ56" s="377"/>
      <c r="AR56" s="377"/>
      <c r="AS56" s="377"/>
      <c r="AT56" s="377"/>
      <c r="AU56" s="377"/>
      <c r="AV56" s="377"/>
      <c r="AW56" s="378"/>
    </row>
    <row r="57" spans="2:49" ht="12.75">
      <c r="B57" s="75"/>
      <c r="C57" s="75"/>
      <c r="D57" s="75"/>
      <c r="E57" s="75"/>
      <c r="F57" s="75"/>
      <c r="G57" s="75"/>
      <c r="H57" s="75"/>
      <c r="I57" s="75"/>
      <c r="J57" s="75"/>
      <c r="K57" s="76"/>
      <c r="L57" s="76"/>
      <c r="M57" s="76"/>
      <c r="N57" s="76"/>
      <c r="O57" s="76"/>
      <c r="P57" s="76"/>
      <c r="Q57" s="75"/>
      <c r="R57" s="77"/>
      <c r="S57" s="345"/>
      <c r="T57" s="345"/>
      <c r="U57" s="345"/>
      <c r="V57" s="345"/>
      <c r="W57" s="345"/>
      <c r="X57" s="345"/>
      <c r="Y57" s="75"/>
      <c r="Z57" s="75"/>
      <c r="AA57" s="75"/>
      <c r="AB57" s="75"/>
      <c r="AC57" s="75"/>
      <c r="AD57" s="75"/>
      <c r="AE57" s="75"/>
      <c r="AF57" s="75"/>
      <c r="AG57" s="75"/>
      <c r="AH57" s="345"/>
      <c r="AI57" s="345"/>
      <c r="AJ57" s="345"/>
      <c r="AK57" s="345"/>
      <c r="AL57" s="345"/>
      <c r="AM57" s="345"/>
      <c r="AN57" s="345"/>
      <c r="AO57" s="345"/>
      <c r="AP57" s="345"/>
      <c r="AQ57" s="345"/>
      <c r="AR57" s="345"/>
      <c r="AS57" s="345"/>
      <c r="AT57" s="345"/>
      <c r="AU57" s="345"/>
      <c r="AV57" s="345"/>
      <c r="AW57" s="345"/>
    </row>
    <row r="58" spans="2:49" ht="12.75" hidden="1">
      <c r="B58" s="75"/>
      <c r="C58" s="75"/>
      <c r="D58" s="1185"/>
      <c r="E58" s="1185"/>
      <c r="F58" s="1185"/>
      <c r="G58" s="1185"/>
      <c r="H58" s="1185"/>
      <c r="I58" s="1185"/>
      <c r="J58" s="75"/>
      <c r="K58" s="76"/>
      <c r="L58" s="76"/>
      <c r="M58" s="76"/>
      <c r="N58" s="76"/>
      <c r="O58" s="76"/>
      <c r="P58" s="76"/>
      <c r="Q58" s="75"/>
      <c r="R58" s="77"/>
      <c r="S58" s="76"/>
      <c r="T58" s="76"/>
      <c r="U58" s="76"/>
      <c r="V58" s="76"/>
      <c r="W58" s="76"/>
      <c r="X58" s="75"/>
      <c r="Y58" s="77"/>
      <c r="Z58" s="77"/>
      <c r="AA58" s="75"/>
      <c r="AB58" s="75"/>
      <c r="AC58" s="75"/>
      <c r="AD58" s="75"/>
      <c r="AE58" s="75"/>
      <c r="AF58" s="75"/>
      <c r="AG58" s="75"/>
      <c r="AH58" s="345"/>
      <c r="AI58" s="345"/>
      <c r="AJ58" s="345"/>
      <c r="AK58" s="345"/>
      <c r="AL58" s="345"/>
      <c r="AM58" s="345"/>
      <c r="AN58" s="345"/>
      <c r="AO58" s="345"/>
      <c r="AP58" s="345"/>
      <c r="AQ58" s="345"/>
      <c r="AR58" s="345"/>
      <c r="AS58" s="345"/>
      <c r="AT58" s="345"/>
      <c r="AU58" s="345"/>
      <c r="AV58" s="345"/>
      <c r="AW58" s="345"/>
    </row>
    <row r="59" spans="2:49" ht="12.75" hidden="1">
      <c r="B59" s="75"/>
      <c r="C59" s="75"/>
      <c r="D59" s="1185"/>
      <c r="E59" s="1185"/>
      <c r="F59" s="1185"/>
      <c r="G59" s="1185"/>
      <c r="H59" s="1185"/>
      <c r="I59" s="1185"/>
      <c r="J59" s="75"/>
      <c r="K59" s="76"/>
      <c r="L59" s="76"/>
      <c r="M59" s="76"/>
      <c r="N59" s="76"/>
      <c r="O59" s="76"/>
      <c r="P59" s="76"/>
      <c r="Q59" s="75"/>
      <c r="R59" s="77"/>
      <c r="S59" s="76"/>
      <c r="T59" s="76"/>
      <c r="U59" s="76"/>
      <c r="V59" s="76"/>
      <c r="W59" s="76"/>
      <c r="X59" s="75"/>
      <c r="Y59" s="77"/>
      <c r="Z59" s="77"/>
      <c r="AA59" s="75"/>
      <c r="AB59" s="75"/>
      <c r="AC59" s="75"/>
      <c r="AD59" s="75"/>
      <c r="AE59" s="75"/>
      <c r="AF59" s="75"/>
      <c r="AG59" s="75"/>
      <c r="AH59" s="345"/>
      <c r="AI59" s="345"/>
      <c r="AJ59" s="345"/>
      <c r="AK59" s="345"/>
      <c r="AL59" s="345"/>
      <c r="AM59" s="345"/>
      <c r="AN59" s="345"/>
      <c r="AO59" s="345"/>
      <c r="AP59" s="345"/>
      <c r="AQ59" s="345"/>
      <c r="AR59" s="345"/>
      <c r="AS59" s="345"/>
      <c r="AT59" s="345"/>
      <c r="AU59" s="345"/>
      <c r="AV59" s="345"/>
      <c r="AW59" s="345"/>
    </row>
    <row r="60" spans="2:49" ht="12.75" hidden="1">
      <c r="B60" s="78"/>
      <c r="C60" s="78"/>
      <c r="D60" s="78"/>
      <c r="E60" s="72"/>
      <c r="F60" s="72"/>
      <c r="G60" s="72"/>
      <c r="H60" s="79"/>
      <c r="I60" s="79"/>
      <c r="J60" s="79"/>
      <c r="K60" s="80"/>
      <c r="L60" s="80"/>
      <c r="M60" s="80"/>
      <c r="N60" s="80"/>
      <c r="O60" s="80"/>
      <c r="P60" s="80"/>
      <c r="Q60" s="72"/>
      <c r="R60" s="72"/>
      <c r="S60" s="78"/>
      <c r="T60" s="78"/>
      <c r="U60" s="72"/>
      <c r="V60" s="72"/>
      <c r="W60" s="72"/>
      <c r="X60" s="72"/>
      <c r="Y60" s="72"/>
      <c r="Z60" s="72"/>
      <c r="AA60" s="78"/>
      <c r="AB60" s="78"/>
      <c r="AC60" s="78"/>
      <c r="AD60" s="78"/>
      <c r="AE60" s="78"/>
      <c r="AF60" s="78"/>
      <c r="AG60" s="78"/>
      <c r="AH60" s="345"/>
      <c r="AI60" s="345"/>
      <c r="AJ60" s="345"/>
      <c r="AK60" s="345"/>
      <c r="AL60" s="345"/>
      <c r="AM60" s="345"/>
      <c r="AN60" s="345"/>
      <c r="AO60" s="345"/>
      <c r="AP60" s="345"/>
      <c r="AQ60" s="345"/>
      <c r="AR60" s="345"/>
      <c r="AS60" s="345"/>
      <c r="AT60" s="345"/>
      <c r="AU60" s="345"/>
      <c r="AV60" s="345"/>
      <c r="AW60" s="345"/>
    </row>
    <row r="61" spans="2:49" ht="12.75" hidden="1">
      <c r="B61" s="73"/>
      <c r="C61" s="73"/>
      <c r="D61" s="73"/>
      <c r="E61" s="72"/>
      <c r="F61" s="72"/>
      <c r="G61" s="72"/>
      <c r="H61" s="82"/>
      <c r="I61" s="82"/>
      <c r="J61" s="82"/>
      <c r="K61" s="83"/>
      <c r="L61" s="82"/>
      <c r="M61" s="82"/>
      <c r="N61" s="72"/>
      <c r="O61" s="72"/>
      <c r="P61" s="72"/>
      <c r="Q61" s="72"/>
      <c r="R61" s="72"/>
      <c r="S61" s="73"/>
      <c r="T61" s="73"/>
      <c r="U61" s="72"/>
      <c r="V61" s="72"/>
      <c r="W61" s="72"/>
      <c r="X61" s="72"/>
      <c r="Y61" s="72"/>
      <c r="Z61" s="72"/>
      <c r="AA61" s="72"/>
      <c r="AB61" s="72"/>
      <c r="AC61" s="72"/>
      <c r="AD61" s="72"/>
      <c r="AE61" s="72"/>
      <c r="AF61" s="72"/>
      <c r="AG61" s="72"/>
      <c r="AH61" s="345"/>
      <c r="AI61" s="345"/>
      <c r="AJ61" s="345"/>
      <c r="AK61" s="345"/>
      <c r="AL61" s="345"/>
      <c r="AM61" s="345"/>
      <c r="AN61" s="345"/>
      <c r="AO61" s="345"/>
      <c r="AP61" s="345"/>
      <c r="AQ61" s="345"/>
      <c r="AR61" s="345"/>
      <c r="AS61" s="345"/>
      <c r="AT61" s="345"/>
      <c r="AU61" s="345"/>
      <c r="AV61" s="345"/>
      <c r="AW61" s="345"/>
    </row>
    <row r="62" spans="2:49" ht="12.75" hidden="1">
      <c r="B62" s="73"/>
      <c r="C62" s="73"/>
      <c r="D62" s="71"/>
      <c r="E62" s="72"/>
      <c r="F62" s="73"/>
      <c r="G62" s="72"/>
      <c r="H62" s="73"/>
      <c r="I62" s="73"/>
      <c r="J62" s="73"/>
      <c r="K62" s="71"/>
      <c r="L62" s="72"/>
      <c r="M62" s="73"/>
      <c r="N62" s="73"/>
      <c r="O62" s="73"/>
      <c r="P62" s="73"/>
      <c r="Q62" s="73"/>
      <c r="R62" s="73"/>
      <c r="S62" s="71"/>
      <c r="T62" s="73"/>
      <c r="U62" s="73"/>
      <c r="V62" s="85"/>
      <c r="W62" s="72"/>
      <c r="X62" s="72"/>
      <c r="Y62" s="72"/>
      <c r="Z62" s="72"/>
      <c r="AA62" s="72"/>
      <c r="AB62" s="72"/>
      <c r="AC62" s="72"/>
      <c r="AD62" s="72"/>
      <c r="AE62" s="72"/>
      <c r="AF62" s="72"/>
      <c r="AG62" s="72"/>
      <c r="AH62" s="345"/>
      <c r="AI62" s="345"/>
      <c r="AJ62" s="345"/>
      <c r="AK62" s="345"/>
      <c r="AL62" s="345"/>
      <c r="AM62" s="345"/>
      <c r="AN62" s="345"/>
      <c r="AO62" s="345"/>
      <c r="AP62" s="345"/>
      <c r="AQ62" s="345"/>
      <c r="AR62" s="345"/>
      <c r="AS62" s="345"/>
      <c r="AT62" s="345"/>
      <c r="AU62" s="345"/>
      <c r="AV62" s="345"/>
      <c r="AW62" s="345"/>
    </row>
    <row r="63" spans="2:49" ht="12.75" hidden="1">
      <c r="B63" s="73"/>
      <c r="C63" s="73"/>
      <c r="D63" s="71"/>
      <c r="E63" s="72"/>
      <c r="F63" s="73"/>
      <c r="G63" s="72"/>
      <c r="H63" s="73"/>
      <c r="I63" s="73"/>
      <c r="J63" s="73"/>
      <c r="K63" s="71"/>
      <c r="L63" s="72"/>
      <c r="M63" s="73"/>
      <c r="N63" s="73"/>
      <c r="O63" s="73"/>
      <c r="P63" s="73"/>
      <c r="Q63" s="73"/>
      <c r="R63" s="73"/>
      <c r="S63" s="71"/>
      <c r="T63" s="73"/>
      <c r="U63" s="73"/>
      <c r="V63" s="85"/>
      <c r="W63" s="72"/>
      <c r="X63" s="72"/>
      <c r="Y63" s="72"/>
      <c r="Z63" s="72"/>
      <c r="AA63" s="72"/>
      <c r="AB63" s="72"/>
      <c r="AC63" s="72"/>
      <c r="AD63" s="72"/>
      <c r="AE63" s="72"/>
      <c r="AF63" s="72"/>
      <c r="AG63" s="72"/>
      <c r="AH63" s="345"/>
      <c r="AI63" s="345"/>
      <c r="AJ63" s="345"/>
      <c r="AK63" s="345"/>
      <c r="AL63" s="345"/>
      <c r="AM63" s="345"/>
      <c r="AN63" s="345"/>
      <c r="AO63" s="345"/>
      <c r="AP63" s="345"/>
      <c r="AQ63" s="345"/>
      <c r="AR63" s="345"/>
      <c r="AS63" s="345"/>
      <c r="AT63" s="345"/>
      <c r="AU63" s="345"/>
      <c r="AV63" s="345"/>
      <c r="AW63" s="345"/>
    </row>
    <row r="64" spans="2:49" ht="12.75" hidden="1">
      <c r="B64" s="75"/>
      <c r="C64" s="75"/>
      <c r="D64" s="77"/>
      <c r="E64" s="77"/>
      <c r="F64" s="75"/>
      <c r="G64" s="77"/>
      <c r="H64" s="75"/>
      <c r="I64" s="75"/>
      <c r="J64" s="75"/>
      <c r="K64" s="77"/>
      <c r="L64" s="77"/>
      <c r="M64" s="75"/>
      <c r="N64" s="75"/>
      <c r="O64" s="75"/>
      <c r="P64" s="75"/>
      <c r="Q64" s="75"/>
      <c r="R64" s="75"/>
      <c r="S64" s="77"/>
      <c r="T64" s="75"/>
      <c r="U64" s="75"/>
      <c r="V64" s="76"/>
      <c r="W64" s="77"/>
      <c r="X64" s="77"/>
      <c r="Y64" s="77"/>
      <c r="Z64" s="77"/>
      <c r="AA64" s="77"/>
      <c r="AB64" s="77"/>
      <c r="AC64" s="77"/>
      <c r="AD64" s="77"/>
      <c r="AE64" s="77"/>
      <c r="AF64" s="77"/>
      <c r="AG64" s="72"/>
      <c r="AH64" s="345"/>
      <c r="AI64" s="345"/>
      <c r="AJ64" s="345"/>
      <c r="AK64" s="345"/>
      <c r="AL64" s="345"/>
      <c r="AM64" s="345"/>
      <c r="AN64" s="345"/>
      <c r="AO64" s="345"/>
      <c r="AP64" s="345"/>
      <c r="AQ64" s="345"/>
      <c r="AR64" s="345"/>
      <c r="AS64" s="345"/>
      <c r="AT64" s="345"/>
      <c r="AU64" s="345"/>
      <c r="AV64" s="345"/>
      <c r="AW64" s="345"/>
    </row>
    <row r="65" spans="2:49" ht="12.75" hidden="1">
      <c r="B65" s="75"/>
      <c r="C65" s="75"/>
      <c r="D65" s="77"/>
      <c r="E65" s="77"/>
      <c r="F65" s="77"/>
      <c r="G65" s="77"/>
      <c r="H65" s="75"/>
      <c r="I65" s="75"/>
      <c r="J65" s="75"/>
      <c r="K65" s="1182"/>
      <c r="L65" s="1183"/>
      <c r="M65" s="1183"/>
      <c r="N65" s="1183"/>
      <c r="O65" s="1183"/>
      <c r="P65" s="1183"/>
      <c r="Q65" s="75"/>
      <c r="R65" s="75"/>
      <c r="S65" s="1182"/>
      <c r="T65" s="1184"/>
      <c r="U65" s="1184"/>
      <c r="V65" s="1184"/>
      <c r="W65" s="1184"/>
      <c r="X65" s="77"/>
      <c r="Y65" s="77"/>
      <c r="Z65" s="77"/>
      <c r="AA65" s="77"/>
      <c r="AB65" s="77"/>
      <c r="AC65" s="77"/>
      <c r="AD65" s="77"/>
      <c r="AE65" s="77"/>
      <c r="AF65" s="77"/>
      <c r="AG65" s="72"/>
      <c r="AH65" s="345"/>
      <c r="AI65" s="345"/>
      <c r="AJ65" s="345"/>
      <c r="AK65" s="345"/>
      <c r="AL65" s="345"/>
      <c r="AM65" s="345"/>
      <c r="AN65" s="345"/>
      <c r="AO65" s="345"/>
      <c r="AP65" s="345"/>
      <c r="AQ65" s="345"/>
      <c r="AR65" s="345"/>
      <c r="AS65" s="345"/>
      <c r="AT65" s="345"/>
      <c r="AU65" s="345"/>
      <c r="AV65" s="345"/>
      <c r="AW65" s="345"/>
    </row>
    <row r="66" spans="2:49" ht="12.75" hidden="1">
      <c r="B66" s="75"/>
      <c r="C66" s="75"/>
      <c r="D66" s="75"/>
      <c r="E66" s="77"/>
      <c r="F66" s="77"/>
      <c r="G66" s="77"/>
      <c r="H66" s="82"/>
      <c r="I66" s="82"/>
      <c r="J66" s="82"/>
      <c r="K66" s="1183"/>
      <c r="L66" s="1183"/>
      <c r="M66" s="1183"/>
      <c r="N66" s="1183"/>
      <c r="O66" s="1183"/>
      <c r="P66" s="1183"/>
      <c r="Q66" s="77"/>
      <c r="R66" s="77"/>
      <c r="S66" s="1184"/>
      <c r="T66" s="1184"/>
      <c r="U66" s="1184"/>
      <c r="V66" s="1184"/>
      <c r="W66" s="1184"/>
      <c r="X66" s="77"/>
      <c r="Y66" s="77"/>
      <c r="Z66" s="77"/>
      <c r="AA66" s="77"/>
      <c r="AB66" s="77"/>
      <c r="AC66" s="77"/>
      <c r="AD66" s="77"/>
      <c r="AE66" s="77"/>
      <c r="AF66" s="77"/>
      <c r="AG66" s="72"/>
      <c r="AH66" s="345"/>
      <c r="AI66" s="345"/>
      <c r="AJ66" s="345"/>
      <c r="AK66" s="345"/>
      <c r="AL66" s="345"/>
      <c r="AM66" s="345"/>
      <c r="AN66" s="345"/>
      <c r="AO66" s="345"/>
      <c r="AP66" s="345"/>
      <c r="AQ66" s="345"/>
      <c r="AR66" s="345"/>
      <c r="AS66" s="345"/>
      <c r="AT66" s="345"/>
      <c r="AU66" s="345"/>
      <c r="AV66" s="345"/>
      <c r="AW66" s="345"/>
    </row>
    <row r="67" spans="2:49" ht="12.75" hidden="1">
      <c r="B67" s="75"/>
      <c r="C67" s="75"/>
      <c r="D67" s="75"/>
      <c r="E67" s="77"/>
      <c r="F67" s="77"/>
      <c r="G67" s="77"/>
      <c r="H67" s="82"/>
      <c r="I67" s="82"/>
      <c r="J67" s="82"/>
      <c r="K67" s="1183"/>
      <c r="L67" s="1183"/>
      <c r="M67" s="1183"/>
      <c r="N67" s="1183"/>
      <c r="O67" s="1183"/>
      <c r="P67" s="1183"/>
      <c r="Q67" s="77"/>
      <c r="R67" s="77"/>
      <c r="S67" s="1184"/>
      <c r="T67" s="1184"/>
      <c r="U67" s="1184"/>
      <c r="V67" s="1184"/>
      <c r="W67" s="1184"/>
      <c r="X67" s="77"/>
      <c r="Y67" s="77"/>
      <c r="Z67" s="77"/>
      <c r="AA67" s="77"/>
      <c r="AB67" s="77"/>
      <c r="AC67" s="77"/>
      <c r="AD67" s="77"/>
      <c r="AE67" s="77"/>
      <c r="AF67" s="77"/>
      <c r="AG67" s="72"/>
      <c r="AH67" s="345"/>
      <c r="AI67" s="345"/>
      <c r="AJ67" s="345"/>
      <c r="AK67" s="345"/>
      <c r="AL67" s="345"/>
      <c r="AM67" s="345"/>
      <c r="AN67" s="345"/>
      <c r="AO67" s="345"/>
      <c r="AP67" s="345"/>
      <c r="AQ67" s="345"/>
      <c r="AR67" s="345"/>
      <c r="AS67" s="345"/>
      <c r="AT67" s="345"/>
      <c r="AU67" s="345"/>
      <c r="AV67" s="345"/>
      <c r="AW67" s="345"/>
    </row>
    <row r="68" spans="2:49" ht="12.75" hidden="1">
      <c r="B68" s="75"/>
      <c r="C68" s="75"/>
      <c r="D68" s="75"/>
      <c r="E68" s="77"/>
      <c r="F68" s="77"/>
      <c r="G68" s="77"/>
      <c r="H68" s="82"/>
      <c r="I68" s="82"/>
      <c r="J68" s="82"/>
      <c r="K68" s="1183"/>
      <c r="L68" s="1183"/>
      <c r="M68" s="1183"/>
      <c r="N68" s="1183"/>
      <c r="O68" s="1183"/>
      <c r="P68" s="1183"/>
      <c r="Q68" s="77"/>
      <c r="R68" s="77"/>
      <c r="S68" s="1184"/>
      <c r="T68" s="1184"/>
      <c r="U68" s="1184"/>
      <c r="V68" s="1184"/>
      <c r="W68" s="1184"/>
      <c r="X68" s="75"/>
      <c r="Y68" s="75"/>
      <c r="Z68" s="75"/>
      <c r="AA68" s="75"/>
      <c r="AB68" s="75"/>
      <c r="AC68" s="75"/>
      <c r="AD68" s="75"/>
      <c r="AE68" s="77"/>
      <c r="AF68" s="77"/>
      <c r="AG68" s="85"/>
      <c r="AH68" s="345"/>
      <c r="AI68" s="345"/>
      <c r="AJ68" s="345"/>
      <c r="AK68" s="345"/>
      <c r="AL68" s="345"/>
      <c r="AM68" s="345"/>
      <c r="AN68" s="345"/>
      <c r="AO68" s="345"/>
      <c r="AP68" s="345"/>
      <c r="AQ68" s="345"/>
      <c r="AR68" s="345"/>
      <c r="AS68" s="345"/>
      <c r="AT68" s="345"/>
      <c r="AU68" s="345"/>
      <c r="AV68" s="345"/>
      <c r="AW68" s="345"/>
    </row>
    <row r="69" spans="2:49" ht="12.75" hidden="1">
      <c r="B69" s="75"/>
      <c r="C69" s="75"/>
      <c r="D69" s="75"/>
      <c r="E69" s="77"/>
      <c r="F69" s="77"/>
      <c r="G69" s="77"/>
      <c r="H69" s="82"/>
      <c r="I69" s="82"/>
      <c r="J69" s="82"/>
      <c r="K69" s="1183"/>
      <c r="L69" s="1183"/>
      <c r="M69" s="1183"/>
      <c r="N69" s="1183"/>
      <c r="O69" s="1183"/>
      <c r="P69" s="1183"/>
      <c r="Q69" s="77"/>
      <c r="R69" s="77"/>
      <c r="S69" s="75"/>
      <c r="T69" s="75"/>
      <c r="U69" s="75"/>
      <c r="V69" s="75"/>
      <c r="W69" s="75"/>
      <c r="X69" s="75"/>
      <c r="Y69" s="75"/>
      <c r="Z69" s="75"/>
      <c r="AA69" s="75"/>
      <c r="AB69" s="75"/>
      <c r="AC69" s="75"/>
      <c r="AD69" s="75"/>
      <c r="AE69" s="77"/>
      <c r="AF69" s="77"/>
      <c r="AG69" s="85"/>
      <c r="AH69" s="345"/>
      <c r="AI69" s="345"/>
      <c r="AJ69" s="345"/>
      <c r="AK69" s="345"/>
      <c r="AL69" s="345"/>
      <c r="AM69" s="345"/>
      <c r="AN69" s="345"/>
      <c r="AO69" s="345"/>
      <c r="AP69" s="345"/>
      <c r="AQ69" s="345"/>
      <c r="AR69" s="345"/>
      <c r="AS69" s="345"/>
      <c r="AT69" s="345"/>
      <c r="AU69" s="345"/>
      <c r="AV69" s="345"/>
      <c r="AW69" s="345"/>
    </row>
    <row r="70" spans="2:49" ht="12.75" hidden="1">
      <c r="B70" s="75"/>
      <c r="C70" s="75"/>
      <c r="D70" s="75"/>
      <c r="E70" s="77"/>
      <c r="F70" s="77"/>
      <c r="G70" s="77"/>
      <c r="H70" s="82"/>
      <c r="I70" s="82"/>
      <c r="J70" s="82"/>
      <c r="K70" s="1183"/>
      <c r="L70" s="1183"/>
      <c r="M70" s="1183"/>
      <c r="N70" s="1183"/>
      <c r="O70" s="1183"/>
      <c r="P70" s="1183"/>
      <c r="Q70" s="77"/>
      <c r="R70" s="77"/>
      <c r="S70" s="75"/>
      <c r="T70" s="75"/>
      <c r="U70" s="75"/>
      <c r="V70" s="75"/>
      <c r="W70" s="75"/>
      <c r="X70" s="75"/>
      <c r="Y70" s="75"/>
      <c r="Z70" s="75"/>
      <c r="AA70" s="75"/>
      <c r="AB70" s="75"/>
      <c r="AC70" s="75"/>
      <c r="AD70" s="75"/>
      <c r="AE70" s="77"/>
      <c r="AF70" s="77"/>
      <c r="AG70" s="85"/>
      <c r="AH70" s="345"/>
      <c r="AI70" s="345"/>
      <c r="AJ70" s="345"/>
      <c r="AK70" s="345"/>
      <c r="AL70" s="345"/>
      <c r="AM70" s="345"/>
      <c r="AN70" s="345"/>
      <c r="AO70" s="345"/>
      <c r="AP70" s="345"/>
      <c r="AQ70" s="345"/>
      <c r="AR70" s="345"/>
      <c r="AS70" s="345"/>
      <c r="AT70" s="345"/>
      <c r="AU70" s="345"/>
      <c r="AV70" s="345"/>
      <c r="AW70" s="345"/>
    </row>
    <row r="71" spans="34:49" ht="12.75" hidden="1">
      <c r="AH71" s="345"/>
      <c r="AI71" s="345"/>
      <c r="AJ71" s="345"/>
      <c r="AK71" s="345"/>
      <c r="AL71" s="345"/>
      <c r="AM71" s="345"/>
      <c r="AN71" s="345"/>
      <c r="AO71" s="345"/>
      <c r="AP71" s="345"/>
      <c r="AQ71" s="345"/>
      <c r="AR71" s="345"/>
      <c r="AS71" s="345"/>
      <c r="AT71" s="345"/>
      <c r="AU71" s="345"/>
      <c r="AV71" s="345"/>
      <c r="AW71" s="345"/>
    </row>
    <row r="72" spans="34:49" ht="12.75" hidden="1">
      <c r="AH72" s="345"/>
      <c r="AI72" s="345"/>
      <c r="AJ72" s="345"/>
      <c r="AK72" s="345"/>
      <c r="AL72" s="345"/>
      <c r="AM72" s="345"/>
      <c r="AN72" s="345"/>
      <c r="AO72" s="345"/>
      <c r="AP72" s="345"/>
      <c r="AQ72" s="345"/>
      <c r="AR72" s="345"/>
      <c r="AS72" s="345"/>
      <c r="AT72" s="345"/>
      <c r="AU72" s="345"/>
      <c r="AV72" s="345"/>
      <c r="AW72" s="345"/>
    </row>
    <row r="73" spans="34:49" ht="12.75" hidden="1">
      <c r="AH73" s="345"/>
      <c r="AI73" s="345"/>
      <c r="AJ73" s="345"/>
      <c r="AK73" s="345"/>
      <c r="AL73" s="345"/>
      <c r="AM73" s="345"/>
      <c r="AN73" s="345"/>
      <c r="AO73" s="345"/>
      <c r="AP73" s="345"/>
      <c r="AQ73" s="345"/>
      <c r="AR73" s="345"/>
      <c r="AS73" s="345"/>
      <c r="AT73" s="345"/>
      <c r="AU73" s="345"/>
      <c r="AV73" s="345"/>
      <c r="AW73" s="345"/>
    </row>
    <row r="74" spans="34:49" ht="12.75" hidden="1">
      <c r="AH74" s="345"/>
      <c r="AI74" s="345"/>
      <c r="AJ74" s="345"/>
      <c r="AK74" s="345"/>
      <c r="AL74" s="345"/>
      <c r="AM74" s="345"/>
      <c r="AN74" s="345"/>
      <c r="AO74" s="345"/>
      <c r="AP74" s="345"/>
      <c r="AQ74" s="345"/>
      <c r="AR74" s="345"/>
      <c r="AS74" s="345"/>
      <c r="AT74" s="345"/>
      <c r="AU74" s="345"/>
      <c r="AV74" s="345"/>
      <c r="AW74" s="345"/>
    </row>
    <row r="75" spans="34:49" ht="12.75" hidden="1">
      <c r="AH75" s="345"/>
      <c r="AI75" s="345"/>
      <c r="AJ75" s="345"/>
      <c r="AK75" s="345"/>
      <c r="AL75" s="345"/>
      <c r="AM75" s="345"/>
      <c r="AN75" s="345"/>
      <c r="AO75" s="345"/>
      <c r="AP75" s="345"/>
      <c r="AQ75" s="345"/>
      <c r="AR75" s="345"/>
      <c r="AS75" s="345"/>
      <c r="AT75" s="345"/>
      <c r="AU75" s="345"/>
      <c r="AV75" s="345"/>
      <c r="AW75" s="345"/>
    </row>
    <row r="76" spans="34:49" ht="12.75" hidden="1">
      <c r="AH76" s="345"/>
      <c r="AI76" s="345"/>
      <c r="AJ76" s="345"/>
      <c r="AK76" s="345"/>
      <c r="AL76" s="345"/>
      <c r="AM76" s="345"/>
      <c r="AN76" s="345"/>
      <c r="AO76" s="345"/>
      <c r="AP76" s="345"/>
      <c r="AQ76" s="345"/>
      <c r="AR76" s="345"/>
      <c r="AS76" s="345"/>
      <c r="AT76" s="345"/>
      <c r="AU76" s="345"/>
      <c r="AV76" s="345"/>
      <c r="AW76" s="345"/>
    </row>
    <row r="77" spans="34:49" ht="12.75" hidden="1">
      <c r="AH77" s="345"/>
      <c r="AI77" s="345"/>
      <c r="AJ77" s="345"/>
      <c r="AK77" s="345"/>
      <c r="AL77" s="345"/>
      <c r="AM77" s="345"/>
      <c r="AN77" s="345"/>
      <c r="AO77" s="345"/>
      <c r="AP77" s="345"/>
      <c r="AQ77" s="345"/>
      <c r="AR77" s="345"/>
      <c r="AS77" s="345"/>
      <c r="AT77" s="345"/>
      <c r="AU77" s="345"/>
      <c r="AV77" s="345"/>
      <c r="AW77" s="345"/>
    </row>
    <row r="78" spans="34:49" ht="12.75" hidden="1">
      <c r="AH78" s="345"/>
      <c r="AI78" s="345"/>
      <c r="AJ78" s="345"/>
      <c r="AK78" s="345"/>
      <c r="AL78" s="345"/>
      <c r="AM78" s="345"/>
      <c r="AN78" s="345"/>
      <c r="AO78" s="345"/>
      <c r="AP78" s="345"/>
      <c r="AQ78" s="345"/>
      <c r="AR78" s="345"/>
      <c r="AS78" s="345"/>
      <c r="AT78" s="345"/>
      <c r="AU78" s="345"/>
      <c r="AV78" s="345"/>
      <c r="AW78" s="345"/>
    </row>
    <row r="79" spans="34:49" ht="12.75" hidden="1">
      <c r="AH79" s="345"/>
      <c r="AI79" s="345"/>
      <c r="AJ79" s="345"/>
      <c r="AK79" s="345"/>
      <c r="AL79" s="345"/>
      <c r="AM79" s="345"/>
      <c r="AN79" s="345"/>
      <c r="AO79" s="345"/>
      <c r="AP79" s="345"/>
      <c r="AQ79" s="345"/>
      <c r="AR79" s="345"/>
      <c r="AS79" s="345"/>
      <c r="AT79" s="345"/>
      <c r="AU79" s="345"/>
      <c r="AV79" s="345"/>
      <c r="AW79" s="345"/>
    </row>
    <row r="80" spans="34:49" ht="12.75" hidden="1">
      <c r="AH80" s="345"/>
      <c r="AI80" s="345"/>
      <c r="AJ80" s="345"/>
      <c r="AK80" s="345"/>
      <c r="AL80" s="345"/>
      <c r="AM80" s="345"/>
      <c r="AN80" s="345"/>
      <c r="AO80" s="345"/>
      <c r="AP80" s="345"/>
      <c r="AQ80" s="345"/>
      <c r="AR80" s="345"/>
      <c r="AS80" s="345"/>
      <c r="AT80" s="345"/>
      <c r="AU80" s="345"/>
      <c r="AV80" s="345"/>
      <c r="AW80" s="345"/>
    </row>
    <row r="81" spans="34:49" ht="12.75" hidden="1">
      <c r="AH81" s="345"/>
      <c r="AI81" s="345"/>
      <c r="AJ81" s="345"/>
      <c r="AK81" s="345"/>
      <c r="AL81" s="345"/>
      <c r="AM81" s="345"/>
      <c r="AN81" s="345"/>
      <c r="AO81" s="345"/>
      <c r="AP81" s="345"/>
      <c r="AQ81" s="345"/>
      <c r="AR81" s="345"/>
      <c r="AS81" s="345"/>
      <c r="AT81" s="345"/>
      <c r="AU81" s="345"/>
      <c r="AV81" s="345"/>
      <c r="AW81" s="345"/>
    </row>
    <row r="82" spans="34:49" ht="12.75" hidden="1">
      <c r="AH82" s="345"/>
      <c r="AI82" s="345"/>
      <c r="AJ82" s="345"/>
      <c r="AK82" s="345"/>
      <c r="AL82" s="345"/>
      <c r="AM82" s="345"/>
      <c r="AN82" s="345"/>
      <c r="AO82" s="345"/>
      <c r="AP82" s="345"/>
      <c r="AQ82" s="345"/>
      <c r="AR82" s="345"/>
      <c r="AS82" s="345"/>
      <c r="AT82" s="345"/>
      <c r="AU82" s="345"/>
      <c r="AV82" s="345"/>
      <c r="AW82" s="345"/>
    </row>
    <row r="83" spans="34:49" ht="12.75" hidden="1">
      <c r="AH83" s="345"/>
      <c r="AI83" s="345"/>
      <c r="AJ83" s="345"/>
      <c r="AK83" s="345"/>
      <c r="AL83" s="345"/>
      <c r="AM83" s="345"/>
      <c r="AN83" s="345"/>
      <c r="AO83" s="345"/>
      <c r="AP83" s="345"/>
      <c r="AQ83" s="345"/>
      <c r="AR83" s="345"/>
      <c r="AS83" s="345"/>
      <c r="AT83" s="345"/>
      <c r="AU83" s="345"/>
      <c r="AV83" s="345"/>
      <c r="AW83" s="345"/>
    </row>
    <row r="84" spans="34:49" ht="12.75" hidden="1">
      <c r="AH84" s="345"/>
      <c r="AI84" s="345"/>
      <c r="AJ84" s="345"/>
      <c r="AK84" s="345"/>
      <c r="AL84" s="345"/>
      <c r="AM84" s="345"/>
      <c r="AN84" s="345"/>
      <c r="AO84" s="345"/>
      <c r="AP84" s="345"/>
      <c r="AQ84" s="345"/>
      <c r="AR84" s="345"/>
      <c r="AS84" s="345"/>
      <c r="AT84" s="345"/>
      <c r="AU84" s="345"/>
      <c r="AV84" s="345"/>
      <c r="AW84" s="345"/>
    </row>
    <row r="85" spans="34:49" ht="12.75" hidden="1">
      <c r="AH85" s="345"/>
      <c r="AI85" s="345"/>
      <c r="AJ85" s="345"/>
      <c r="AK85" s="345"/>
      <c r="AL85" s="345"/>
      <c r="AM85" s="345"/>
      <c r="AN85" s="345"/>
      <c r="AO85" s="345"/>
      <c r="AP85" s="345"/>
      <c r="AQ85" s="345"/>
      <c r="AR85" s="345"/>
      <c r="AS85" s="345"/>
      <c r="AT85" s="345"/>
      <c r="AU85" s="345"/>
      <c r="AV85" s="345"/>
      <c r="AW85" s="345"/>
    </row>
    <row r="86" spans="34:49" ht="12.75" hidden="1">
      <c r="AH86" s="345"/>
      <c r="AI86" s="345"/>
      <c r="AJ86" s="345"/>
      <c r="AK86" s="345"/>
      <c r="AL86" s="345"/>
      <c r="AM86" s="345"/>
      <c r="AN86" s="345"/>
      <c r="AO86" s="345"/>
      <c r="AP86" s="345"/>
      <c r="AQ86" s="345"/>
      <c r="AR86" s="345"/>
      <c r="AS86" s="345"/>
      <c r="AT86" s="345"/>
      <c r="AU86" s="345"/>
      <c r="AV86" s="345"/>
      <c r="AW86" s="345"/>
    </row>
    <row r="87" spans="34:49" ht="12.75" hidden="1">
      <c r="AH87" s="345"/>
      <c r="AI87" s="345"/>
      <c r="AJ87" s="345"/>
      <c r="AK87" s="345"/>
      <c r="AL87" s="345"/>
      <c r="AM87" s="345"/>
      <c r="AN87" s="345"/>
      <c r="AO87" s="345"/>
      <c r="AP87" s="345"/>
      <c r="AQ87" s="345"/>
      <c r="AR87" s="345"/>
      <c r="AS87" s="345"/>
      <c r="AT87" s="345"/>
      <c r="AU87" s="345"/>
      <c r="AV87" s="345"/>
      <c r="AW87" s="345"/>
    </row>
    <row r="88" spans="34:49" ht="12.75" hidden="1">
      <c r="AH88" s="345"/>
      <c r="AI88" s="345"/>
      <c r="AJ88" s="345"/>
      <c r="AK88" s="345"/>
      <c r="AL88" s="345"/>
      <c r="AM88" s="345"/>
      <c r="AN88" s="345"/>
      <c r="AO88" s="345"/>
      <c r="AP88" s="345"/>
      <c r="AQ88" s="345"/>
      <c r="AR88" s="345"/>
      <c r="AS88" s="345"/>
      <c r="AT88" s="345"/>
      <c r="AU88" s="345"/>
      <c r="AV88" s="345"/>
      <c r="AW88" s="345"/>
    </row>
    <row r="89" spans="34:49" ht="12.75" hidden="1">
      <c r="AH89" s="345"/>
      <c r="AI89" s="345"/>
      <c r="AJ89" s="345"/>
      <c r="AK89" s="345"/>
      <c r="AL89" s="345"/>
      <c r="AM89" s="345"/>
      <c r="AN89" s="345"/>
      <c r="AO89" s="345"/>
      <c r="AP89" s="345"/>
      <c r="AQ89" s="345"/>
      <c r="AR89" s="345"/>
      <c r="AS89" s="345"/>
      <c r="AT89" s="345"/>
      <c r="AU89" s="345"/>
      <c r="AV89" s="345"/>
      <c r="AW89" s="345"/>
    </row>
    <row r="90" spans="34:49" ht="12.75" hidden="1">
      <c r="AH90" s="345"/>
      <c r="AI90" s="345"/>
      <c r="AJ90" s="345"/>
      <c r="AK90" s="345"/>
      <c r="AL90" s="345"/>
      <c r="AM90" s="345"/>
      <c r="AN90" s="345"/>
      <c r="AO90" s="345"/>
      <c r="AP90" s="345"/>
      <c r="AQ90" s="345"/>
      <c r="AR90" s="345"/>
      <c r="AS90" s="345"/>
      <c r="AT90" s="345"/>
      <c r="AU90" s="345"/>
      <c r="AV90" s="345"/>
      <c r="AW90" s="345"/>
    </row>
    <row r="91" spans="34:49" ht="12.75" hidden="1">
      <c r="AH91" s="345"/>
      <c r="AI91" s="345"/>
      <c r="AJ91" s="345"/>
      <c r="AK91" s="345"/>
      <c r="AL91" s="345"/>
      <c r="AM91" s="345"/>
      <c r="AN91" s="345"/>
      <c r="AO91" s="345"/>
      <c r="AP91" s="345"/>
      <c r="AQ91" s="345"/>
      <c r="AR91" s="345"/>
      <c r="AS91" s="345"/>
      <c r="AT91" s="345"/>
      <c r="AU91" s="345"/>
      <c r="AV91" s="345"/>
      <c r="AW91" s="345"/>
    </row>
    <row r="92" spans="34:49" ht="12.75" hidden="1">
      <c r="AH92" s="345"/>
      <c r="AI92" s="345"/>
      <c r="AJ92" s="345"/>
      <c r="AK92" s="345"/>
      <c r="AL92" s="345"/>
      <c r="AM92" s="345"/>
      <c r="AN92" s="345"/>
      <c r="AO92" s="345"/>
      <c r="AP92" s="345"/>
      <c r="AQ92" s="345"/>
      <c r="AR92" s="345"/>
      <c r="AS92" s="345"/>
      <c r="AT92" s="345"/>
      <c r="AU92" s="345"/>
      <c r="AV92" s="345"/>
      <c r="AW92" s="345"/>
    </row>
    <row r="93" spans="34:49" ht="12.75" hidden="1">
      <c r="AH93" s="345"/>
      <c r="AI93" s="345"/>
      <c r="AJ93" s="345"/>
      <c r="AK93" s="345"/>
      <c r="AL93" s="345"/>
      <c r="AM93" s="345"/>
      <c r="AN93" s="345"/>
      <c r="AO93" s="345"/>
      <c r="AP93" s="345"/>
      <c r="AQ93" s="345"/>
      <c r="AR93" s="345"/>
      <c r="AS93" s="345"/>
      <c r="AT93" s="345"/>
      <c r="AU93" s="345"/>
      <c r="AV93" s="345"/>
      <c r="AW93" s="345"/>
    </row>
    <row r="94" spans="34:49" ht="12.75" hidden="1">
      <c r="AH94" s="345"/>
      <c r="AI94" s="345"/>
      <c r="AJ94" s="345"/>
      <c r="AK94" s="345"/>
      <c r="AL94" s="345"/>
      <c r="AM94" s="345"/>
      <c r="AN94" s="345"/>
      <c r="AO94" s="345"/>
      <c r="AP94" s="345"/>
      <c r="AQ94" s="345"/>
      <c r="AR94" s="345"/>
      <c r="AS94" s="345"/>
      <c r="AT94" s="345"/>
      <c r="AU94" s="345"/>
      <c r="AV94" s="345"/>
      <c r="AW94" s="345"/>
    </row>
    <row r="95" spans="34:49" ht="12.75" hidden="1">
      <c r="AH95" s="345"/>
      <c r="AI95" s="345"/>
      <c r="AJ95" s="345"/>
      <c r="AK95" s="345"/>
      <c r="AL95" s="345"/>
      <c r="AM95" s="345"/>
      <c r="AN95" s="345"/>
      <c r="AO95" s="345"/>
      <c r="AP95" s="345"/>
      <c r="AQ95" s="345"/>
      <c r="AR95" s="345"/>
      <c r="AS95" s="345"/>
      <c r="AT95" s="345"/>
      <c r="AU95" s="345"/>
      <c r="AV95" s="345"/>
      <c r="AW95" s="345"/>
    </row>
    <row r="96" spans="34:49" ht="12.75" hidden="1">
      <c r="AH96" s="345"/>
      <c r="AI96" s="345"/>
      <c r="AJ96" s="345"/>
      <c r="AK96" s="345"/>
      <c r="AL96" s="345"/>
      <c r="AM96" s="345"/>
      <c r="AN96" s="345"/>
      <c r="AO96" s="345"/>
      <c r="AP96" s="345"/>
      <c r="AQ96" s="345"/>
      <c r="AR96" s="345"/>
      <c r="AS96" s="345"/>
      <c r="AT96" s="345"/>
      <c r="AU96" s="345"/>
      <c r="AV96" s="345"/>
      <c r="AW96" s="345"/>
    </row>
    <row r="97" spans="34:49" ht="12.75" hidden="1">
      <c r="AH97" s="345"/>
      <c r="AI97" s="345"/>
      <c r="AJ97" s="345"/>
      <c r="AK97" s="345"/>
      <c r="AL97" s="345"/>
      <c r="AM97" s="345"/>
      <c r="AN97" s="345"/>
      <c r="AO97" s="345"/>
      <c r="AP97" s="345"/>
      <c r="AQ97" s="345"/>
      <c r="AR97" s="345"/>
      <c r="AS97" s="345"/>
      <c r="AT97" s="345"/>
      <c r="AU97" s="345"/>
      <c r="AV97" s="345"/>
      <c r="AW97" s="345"/>
    </row>
    <row r="98" spans="34:49" ht="12.75" hidden="1">
      <c r="AH98" s="345"/>
      <c r="AI98" s="345"/>
      <c r="AJ98" s="345"/>
      <c r="AK98" s="345"/>
      <c r="AL98" s="345"/>
      <c r="AM98" s="345"/>
      <c r="AN98" s="345"/>
      <c r="AO98" s="345"/>
      <c r="AP98" s="345"/>
      <c r="AQ98" s="345"/>
      <c r="AR98" s="345"/>
      <c r="AS98" s="345"/>
      <c r="AT98" s="345"/>
      <c r="AU98" s="345"/>
      <c r="AV98" s="345"/>
      <c r="AW98" s="345"/>
    </row>
    <row r="99" spans="34:49" ht="12.75" hidden="1">
      <c r="AH99" s="345"/>
      <c r="AI99" s="345"/>
      <c r="AJ99" s="345"/>
      <c r="AK99" s="345"/>
      <c r="AL99" s="345"/>
      <c r="AM99" s="345"/>
      <c r="AN99" s="345"/>
      <c r="AO99" s="345"/>
      <c r="AP99" s="345"/>
      <c r="AQ99" s="345"/>
      <c r="AR99" s="345"/>
      <c r="AS99" s="345"/>
      <c r="AT99" s="345"/>
      <c r="AU99" s="345"/>
      <c r="AV99" s="345"/>
      <c r="AW99" s="345"/>
    </row>
    <row r="100" spans="34:49" ht="12.75" hidden="1">
      <c r="AH100" s="345"/>
      <c r="AI100" s="345"/>
      <c r="AJ100" s="345"/>
      <c r="AK100" s="345"/>
      <c r="AL100" s="345"/>
      <c r="AM100" s="345"/>
      <c r="AN100" s="345"/>
      <c r="AO100" s="345"/>
      <c r="AP100" s="345"/>
      <c r="AQ100" s="345"/>
      <c r="AR100" s="345"/>
      <c r="AS100" s="345"/>
      <c r="AT100" s="345"/>
      <c r="AU100" s="345"/>
      <c r="AV100" s="345"/>
      <c r="AW100" s="345"/>
    </row>
    <row r="101" spans="34:49" ht="12.75" hidden="1">
      <c r="AH101" s="345"/>
      <c r="AI101" s="345"/>
      <c r="AJ101" s="345"/>
      <c r="AK101" s="345"/>
      <c r="AL101" s="345"/>
      <c r="AM101" s="345"/>
      <c r="AN101" s="345"/>
      <c r="AO101" s="345"/>
      <c r="AP101" s="345"/>
      <c r="AQ101" s="345"/>
      <c r="AR101" s="345"/>
      <c r="AS101" s="345"/>
      <c r="AT101" s="345"/>
      <c r="AU101" s="345"/>
      <c r="AV101" s="345"/>
      <c r="AW101" s="345"/>
    </row>
    <row r="102" spans="34:49" ht="12.75" hidden="1">
      <c r="AH102" s="345"/>
      <c r="AI102" s="345"/>
      <c r="AJ102" s="345"/>
      <c r="AK102" s="345"/>
      <c r="AL102" s="345"/>
      <c r="AM102" s="345"/>
      <c r="AN102" s="345"/>
      <c r="AO102" s="345"/>
      <c r="AP102" s="345"/>
      <c r="AQ102" s="345"/>
      <c r="AR102" s="345"/>
      <c r="AS102" s="345"/>
      <c r="AT102" s="345"/>
      <c r="AU102" s="345"/>
      <c r="AV102" s="345"/>
      <c r="AW102" s="345"/>
    </row>
    <row r="103" spans="34:49" ht="12.75" hidden="1">
      <c r="AH103" s="345"/>
      <c r="AI103" s="345"/>
      <c r="AJ103" s="345"/>
      <c r="AK103" s="345"/>
      <c r="AL103" s="345"/>
      <c r="AM103" s="345"/>
      <c r="AN103" s="345"/>
      <c r="AO103" s="345"/>
      <c r="AP103" s="345"/>
      <c r="AQ103" s="345"/>
      <c r="AR103" s="345"/>
      <c r="AS103" s="345"/>
      <c r="AT103" s="345"/>
      <c r="AU103" s="345"/>
      <c r="AV103" s="345"/>
      <c r="AW103" s="345"/>
    </row>
    <row r="104" spans="34:49" ht="12.75" hidden="1">
      <c r="AH104" s="345"/>
      <c r="AI104" s="345"/>
      <c r="AJ104" s="345"/>
      <c r="AK104" s="345"/>
      <c r="AL104" s="345"/>
      <c r="AM104" s="345"/>
      <c r="AN104" s="345"/>
      <c r="AO104" s="345"/>
      <c r="AP104" s="345"/>
      <c r="AQ104" s="345"/>
      <c r="AR104" s="345"/>
      <c r="AS104" s="345"/>
      <c r="AT104" s="345"/>
      <c r="AU104" s="345"/>
      <c r="AV104" s="345"/>
      <c r="AW104" s="345"/>
    </row>
    <row r="105" spans="34:49" ht="12.75" hidden="1">
      <c r="AH105" s="345"/>
      <c r="AI105" s="345"/>
      <c r="AJ105" s="345"/>
      <c r="AK105" s="345"/>
      <c r="AL105" s="345"/>
      <c r="AM105" s="345"/>
      <c r="AN105" s="345"/>
      <c r="AO105" s="345"/>
      <c r="AP105" s="345"/>
      <c r="AQ105" s="345"/>
      <c r="AR105" s="345"/>
      <c r="AS105" s="345"/>
      <c r="AT105" s="345"/>
      <c r="AU105" s="345"/>
      <c r="AV105" s="345"/>
      <c r="AW105" s="345"/>
    </row>
    <row r="106" spans="34:49" ht="12.75" hidden="1">
      <c r="AH106" s="345"/>
      <c r="AI106" s="345"/>
      <c r="AJ106" s="345"/>
      <c r="AK106" s="345"/>
      <c r="AL106" s="345"/>
      <c r="AM106" s="345"/>
      <c r="AN106" s="345"/>
      <c r="AO106" s="345"/>
      <c r="AP106" s="345"/>
      <c r="AQ106" s="345"/>
      <c r="AR106" s="345"/>
      <c r="AS106" s="345"/>
      <c r="AT106" s="345"/>
      <c r="AU106" s="345"/>
      <c r="AV106" s="345"/>
      <c r="AW106" s="345"/>
    </row>
    <row r="107" spans="34:49" ht="12.75" hidden="1">
      <c r="AH107" s="345"/>
      <c r="AI107" s="345"/>
      <c r="AJ107" s="345"/>
      <c r="AK107" s="345"/>
      <c r="AL107" s="345"/>
      <c r="AM107" s="345"/>
      <c r="AN107" s="345"/>
      <c r="AO107" s="345"/>
      <c r="AP107" s="345"/>
      <c r="AQ107" s="345"/>
      <c r="AR107" s="345"/>
      <c r="AS107" s="345"/>
      <c r="AT107" s="345"/>
      <c r="AU107" s="345"/>
      <c r="AV107" s="345"/>
      <c r="AW107" s="345"/>
    </row>
    <row r="108" spans="34:49" ht="12.75" hidden="1">
      <c r="AH108" s="345"/>
      <c r="AI108" s="345"/>
      <c r="AJ108" s="345"/>
      <c r="AK108" s="345"/>
      <c r="AL108" s="345"/>
      <c r="AM108" s="345"/>
      <c r="AN108" s="345"/>
      <c r="AO108" s="345"/>
      <c r="AP108" s="345"/>
      <c r="AQ108" s="345"/>
      <c r="AR108" s="345"/>
      <c r="AS108" s="345"/>
      <c r="AT108" s="345"/>
      <c r="AU108" s="345"/>
      <c r="AV108" s="345"/>
      <c r="AW108" s="345"/>
    </row>
    <row r="109" spans="34:49" ht="12.75" hidden="1">
      <c r="AH109" s="345"/>
      <c r="AI109" s="345"/>
      <c r="AJ109" s="345"/>
      <c r="AK109" s="345"/>
      <c r="AL109" s="345"/>
      <c r="AM109" s="345"/>
      <c r="AN109" s="345"/>
      <c r="AO109" s="345"/>
      <c r="AP109" s="345"/>
      <c r="AQ109" s="345"/>
      <c r="AR109" s="345"/>
      <c r="AS109" s="345"/>
      <c r="AT109" s="345"/>
      <c r="AU109" s="345"/>
      <c r="AV109" s="345"/>
      <c r="AW109" s="345"/>
    </row>
    <row r="110" spans="34:49" ht="12.75" hidden="1">
      <c r="AH110" s="345"/>
      <c r="AI110" s="345"/>
      <c r="AJ110" s="345"/>
      <c r="AK110" s="345"/>
      <c r="AL110" s="345"/>
      <c r="AM110" s="345"/>
      <c r="AN110" s="345"/>
      <c r="AO110" s="345"/>
      <c r="AP110" s="345"/>
      <c r="AQ110" s="345"/>
      <c r="AR110" s="345"/>
      <c r="AS110" s="345"/>
      <c r="AT110" s="345"/>
      <c r="AU110" s="345"/>
      <c r="AV110" s="345"/>
      <c r="AW110" s="345"/>
    </row>
    <row r="111" spans="34:49" ht="12.75" hidden="1">
      <c r="AH111" s="345"/>
      <c r="AI111" s="345"/>
      <c r="AJ111" s="345"/>
      <c r="AK111" s="345"/>
      <c r="AL111" s="345"/>
      <c r="AM111" s="345"/>
      <c r="AN111" s="345"/>
      <c r="AO111" s="345"/>
      <c r="AP111" s="345"/>
      <c r="AQ111" s="345"/>
      <c r="AR111" s="345"/>
      <c r="AS111" s="345"/>
      <c r="AT111" s="345"/>
      <c r="AU111" s="345"/>
      <c r="AV111" s="345"/>
      <c r="AW111" s="345"/>
    </row>
    <row r="112" spans="34:49" ht="12.75" hidden="1">
      <c r="AH112" s="345"/>
      <c r="AI112" s="345"/>
      <c r="AJ112" s="345"/>
      <c r="AK112" s="345"/>
      <c r="AL112" s="345"/>
      <c r="AM112" s="345"/>
      <c r="AN112" s="345"/>
      <c r="AO112" s="345"/>
      <c r="AP112" s="345"/>
      <c r="AQ112" s="345"/>
      <c r="AR112" s="345"/>
      <c r="AS112" s="345"/>
      <c r="AT112" s="345"/>
      <c r="AU112" s="345"/>
      <c r="AV112" s="345"/>
      <c r="AW112" s="345"/>
    </row>
    <row r="113" spans="34:49" ht="12.75" hidden="1">
      <c r="AH113" s="345"/>
      <c r="AI113" s="345"/>
      <c r="AJ113" s="345"/>
      <c r="AK113" s="345"/>
      <c r="AL113" s="345"/>
      <c r="AM113" s="345"/>
      <c r="AN113" s="345"/>
      <c r="AO113" s="345"/>
      <c r="AP113" s="345"/>
      <c r="AQ113" s="345"/>
      <c r="AR113" s="345"/>
      <c r="AS113" s="345"/>
      <c r="AT113" s="345"/>
      <c r="AU113" s="345"/>
      <c r="AV113" s="345"/>
      <c r="AW113" s="345"/>
    </row>
    <row r="114" spans="34:49" ht="12.75" hidden="1">
      <c r="AH114" s="345"/>
      <c r="AI114" s="345"/>
      <c r="AJ114" s="345"/>
      <c r="AK114" s="345"/>
      <c r="AL114" s="345"/>
      <c r="AM114" s="345"/>
      <c r="AN114" s="345"/>
      <c r="AO114" s="345"/>
      <c r="AP114" s="345"/>
      <c r="AQ114" s="345"/>
      <c r="AR114" s="345"/>
      <c r="AS114" s="345"/>
      <c r="AT114" s="345"/>
      <c r="AU114" s="345"/>
      <c r="AV114" s="345"/>
      <c r="AW114" s="345"/>
    </row>
    <row r="115" spans="34:49" ht="12.75" hidden="1">
      <c r="AH115" s="345"/>
      <c r="AI115" s="345"/>
      <c r="AJ115" s="345"/>
      <c r="AK115" s="345"/>
      <c r="AL115" s="345"/>
      <c r="AM115" s="345"/>
      <c r="AN115" s="345"/>
      <c r="AO115" s="345"/>
      <c r="AP115" s="345"/>
      <c r="AQ115" s="345"/>
      <c r="AR115" s="345"/>
      <c r="AS115" s="345"/>
      <c r="AT115" s="345"/>
      <c r="AU115" s="345"/>
      <c r="AV115" s="345"/>
      <c r="AW115" s="345"/>
    </row>
    <row r="116" spans="34:49" ht="12.75" hidden="1">
      <c r="AH116" s="345"/>
      <c r="AI116" s="345"/>
      <c r="AJ116" s="345"/>
      <c r="AK116" s="345"/>
      <c r="AL116" s="345"/>
      <c r="AM116" s="345"/>
      <c r="AN116" s="345"/>
      <c r="AO116" s="345"/>
      <c r="AP116" s="345"/>
      <c r="AQ116" s="345"/>
      <c r="AR116" s="345"/>
      <c r="AS116" s="345"/>
      <c r="AT116" s="345"/>
      <c r="AU116" s="345"/>
      <c r="AV116" s="345"/>
      <c r="AW116" s="345"/>
    </row>
    <row r="117" spans="34:49" ht="12.75" hidden="1">
      <c r="AH117" s="345"/>
      <c r="AI117" s="345"/>
      <c r="AJ117" s="345"/>
      <c r="AK117" s="345"/>
      <c r="AL117" s="345"/>
      <c r="AM117" s="345"/>
      <c r="AN117" s="345"/>
      <c r="AO117" s="345"/>
      <c r="AP117" s="345"/>
      <c r="AQ117" s="345"/>
      <c r="AR117" s="345"/>
      <c r="AS117" s="345"/>
      <c r="AT117" s="345"/>
      <c r="AU117" s="345"/>
      <c r="AV117" s="345"/>
      <c r="AW117" s="345"/>
    </row>
    <row r="118" spans="34:49" ht="12.75" hidden="1">
      <c r="AH118" s="345"/>
      <c r="AI118" s="345"/>
      <c r="AJ118" s="345"/>
      <c r="AK118" s="345"/>
      <c r="AL118" s="345"/>
      <c r="AM118" s="345"/>
      <c r="AN118" s="345"/>
      <c r="AO118" s="345"/>
      <c r="AP118" s="345"/>
      <c r="AQ118" s="345"/>
      <c r="AR118" s="345"/>
      <c r="AS118" s="345"/>
      <c r="AT118" s="345"/>
      <c r="AU118" s="345"/>
      <c r="AV118" s="345"/>
      <c r="AW118" s="345"/>
    </row>
    <row r="119" spans="34:49" ht="12.75" hidden="1">
      <c r="AH119" s="345"/>
      <c r="AI119" s="345"/>
      <c r="AJ119" s="345"/>
      <c r="AK119" s="345"/>
      <c r="AL119" s="345"/>
      <c r="AM119" s="345"/>
      <c r="AN119" s="345"/>
      <c r="AO119" s="345"/>
      <c r="AP119" s="345"/>
      <c r="AQ119" s="345"/>
      <c r="AR119" s="345"/>
      <c r="AS119" s="345"/>
      <c r="AT119" s="345"/>
      <c r="AU119" s="345"/>
      <c r="AV119" s="345"/>
      <c r="AW119" s="345"/>
    </row>
    <row r="120" ht="12.75"/>
  </sheetData>
  <sheetProtection sheet="1" objects="1" scenarios="1"/>
  <mergeCells count="210">
    <mergeCell ref="X19:Z19"/>
    <mergeCell ref="J19:M19"/>
    <mergeCell ref="N20:Q20"/>
    <mergeCell ref="R20:T20"/>
    <mergeCell ref="AP10:AV10"/>
    <mergeCell ref="AS19:AV19"/>
    <mergeCell ref="AN20:AR20"/>
    <mergeCell ref="AE19:AI19"/>
    <mergeCell ref="AJ19:AM19"/>
    <mergeCell ref="D18:AV18"/>
    <mergeCell ref="U19:W19"/>
    <mergeCell ref="R22:T22"/>
    <mergeCell ref="AA19:AD19"/>
    <mergeCell ref="E19:I19"/>
    <mergeCell ref="AN19:AR19"/>
    <mergeCell ref="E21:I21"/>
    <mergeCell ref="J21:M21"/>
    <mergeCell ref="N21:Q21"/>
    <mergeCell ref="R21:T21"/>
    <mergeCell ref="J20:M20"/>
    <mergeCell ref="E20:I20"/>
    <mergeCell ref="X23:Z23"/>
    <mergeCell ref="C11:AV11"/>
    <mergeCell ref="C13:C17"/>
    <mergeCell ref="D14:AV14"/>
    <mergeCell ref="D13:AV13"/>
    <mergeCell ref="E23:I23"/>
    <mergeCell ref="J23:M23"/>
    <mergeCell ref="E22:I22"/>
    <mergeCell ref="J22:M22"/>
    <mergeCell ref="E24:I24"/>
    <mergeCell ref="J24:M24"/>
    <mergeCell ref="N24:Q24"/>
    <mergeCell ref="R24:T24"/>
    <mergeCell ref="N27:Q27"/>
    <mergeCell ref="R27:T27"/>
    <mergeCell ref="E26:I26"/>
    <mergeCell ref="J26:M26"/>
    <mergeCell ref="N26:Q26"/>
    <mergeCell ref="E25:I25"/>
    <mergeCell ref="U22:W22"/>
    <mergeCell ref="X22:Z22"/>
    <mergeCell ref="N23:Q23"/>
    <mergeCell ref="U25:W25"/>
    <mergeCell ref="X25:Z25"/>
    <mergeCell ref="U24:W24"/>
    <mergeCell ref="X24:Z24"/>
    <mergeCell ref="U23:W23"/>
    <mergeCell ref="N22:Q22"/>
    <mergeCell ref="J25:M25"/>
    <mergeCell ref="N25:Q25"/>
    <mergeCell ref="R25:T25"/>
    <mergeCell ref="E28:I28"/>
    <mergeCell ref="J28:M28"/>
    <mergeCell ref="E27:I27"/>
    <mergeCell ref="J27:M27"/>
    <mergeCell ref="E32:I32"/>
    <mergeCell ref="J32:M32"/>
    <mergeCell ref="E31:I31"/>
    <mergeCell ref="J31:M31"/>
    <mergeCell ref="U32:W32"/>
    <mergeCell ref="X32:Z32"/>
    <mergeCell ref="N31:Q31"/>
    <mergeCell ref="U27:W27"/>
    <mergeCell ref="X27:Z27"/>
    <mergeCell ref="U30:W30"/>
    <mergeCell ref="X30:Z30"/>
    <mergeCell ref="U29:W29"/>
    <mergeCell ref="U31:W31"/>
    <mergeCell ref="X31:Z31"/>
    <mergeCell ref="X29:Z29"/>
    <mergeCell ref="U28:W28"/>
    <mergeCell ref="X28:Z28"/>
    <mergeCell ref="C36:C42"/>
    <mergeCell ref="D36:AV36"/>
    <mergeCell ref="D35:Z35"/>
    <mergeCell ref="AA35:AD35"/>
    <mergeCell ref="AJ35:AM35"/>
    <mergeCell ref="AS35:AV35"/>
    <mergeCell ref="Z38:AV42"/>
    <mergeCell ref="H40:S40"/>
    <mergeCell ref="D37:Y37"/>
    <mergeCell ref="Z37:AV37"/>
    <mergeCell ref="E30:I30"/>
    <mergeCell ref="J30:M30"/>
    <mergeCell ref="N30:Q30"/>
    <mergeCell ref="E29:I29"/>
    <mergeCell ref="J29:M29"/>
    <mergeCell ref="N29:Q29"/>
    <mergeCell ref="N19:Q19"/>
    <mergeCell ref="R19:T19"/>
    <mergeCell ref="R31:T31"/>
    <mergeCell ref="N32:Q32"/>
    <mergeCell ref="R32:T32"/>
    <mergeCell ref="R30:T30"/>
    <mergeCell ref="R29:T29"/>
    <mergeCell ref="N28:Q28"/>
    <mergeCell ref="R28:T28"/>
    <mergeCell ref="R23:T23"/>
    <mergeCell ref="AN35:AR35"/>
    <mergeCell ref="AA21:AD21"/>
    <mergeCell ref="AE21:AI21"/>
    <mergeCell ref="AJ21:AM21"/>
    <mergeCell ref="AE22:AI22"/>
    <mergeCell ref="AJ22:AM22"/>
    <mergeCell ref="AJ25:AM25"/>
    <mergeCell ref="AA25:AD25"/>
    <mergeCell ref="AE24:AI24"/>
    <mergeCell ref="AJ24:AM24"/>
    <mergeCell ref="AS21:AV21"/>
    <mergeCell ref="U20:W20"/>
    <mergeCell ref="AE20:AI20"/>
    <mergeCell ref="AJ20:AM20"/>
    <mergeCell ref="AS20:AV20"/>
    <mergeCell ref="AA20:AD20"/>
    <mergeCell ref="X20:Z20"/>
    <mergeCell ref="X21:Z21"/>
    <mergeCell ref="U21:W21"/>
    <mergeCell ref="AN21:AR21"/>
    <mergeCell ref="AS22:AV22"/>
    <mergeCell ref="AN22:AR22"/>
    <mergeCell ref="AN23:AR23"/>
    <mergeCell ref="AE23:AI23"/>
    <mergeCell ref="AJ23:AM23"/>
    <mergeCell ref="AS23:AV23"/>
    <mergeCell ref="AS24:AV24"/>
    <mergeCell ref="AE25:AI25"/>
    <mergeCell ref="AN24:AR24"/>
    <mergeCell ref="AN25:AR25"/>
    <mergeCell ref="AS25:AV25"/>
    <mergeCell ref="AJ28:AM28"/>
    <mergeCell ref="AS28:AV28"/>
    <mergeCell ref="AN28:AR28"/>
    <mergeCell ref="AJ26:AM26"/>
    <mergeCell ref="AS27:AV27"/>
    <mergeCell ref="AJ27:AM27"/>
    <mergeCell ref="AN27:AR27"/>
    <mergeCell ref="AS26:AV26"/>
    <mergeCell ref="AN26:AR26"/>
    <mergeCell ref="X26:Z26"/>
    <mergeCell ref="AA26:AD26"/>
    <mergeCell ref="AE26:AI26"/>
    <mergeCell ref="AA28:AD28"/>
    <mergeCell ref="AE28:AI28"/>
    <mergeCell ref="AE27:AI27"/>
    <mergeCell ref="AE30:AI30"/>
    <mergeCell ref="AJ30:AM30"/>
    <mergeCell ref="AS30:AV30"/>
    <mergeCell ref="AN30:AR30"/>
    <mergeCell ref="AJ29:AM29"/>
    <mergeCell ref="AS29:AV29"/>
    <mergeCell ref="AN29:AR29"/>
    <mergeCell ref="AE32:AI32"/>
    <mergeCell ref="AJ32:AM32"/>
    <mergeCell ref="AS32:AV32"/>
    <mergeCell ref="AN32:AR32"/>
    <mergeCell ref="AB52:AG55"/>
    <mergeCell ref="D38:Y38"/>
    <mergeCell ref="R33:T33"/>
    <mergeCell ref="U34:W34"/>
    <mergeCell ref="E33:I33"/>
    <mergeCell ref="J33:M33"/>
    <mergeCell ref="U33:W33"/>
    <mergeCell ref="X33:Z33"/>
    <mergeCell ref="K65:P70"/>
    <mergeCell ref="S65:W68"/>
    <mergeCell ref="K52:P53"/>
    <mergeCell ref="S52:X53"/>
    <mergeCell ref="N34:Q34"/>
    <mergeCell ref="R34:T34"/>
    <mergeCell ref="V6:AD7"/>
    <mergeCell ref="L6:T7"/>
    <mergeCell ref="B6:J7"/>
    <mergeCell ref="AA33:AD33"/>
    <mergeCell ref="AA32:AD32"/>
    <mergeCell ref="AA31:AD31"/>
    <mergeCell ref="AA27:AD27"/>
    <mergeCell ref="R26:T26"/>
    <mergeCell ref="U26:W26"/>
    <mergeCell ref="N33:Q33"/>
    <mergeCell ref="AE31:AI31"/>
    <mergeCell ref="AJ31:AM31"/>
    <mergeCell ref="D58:I59"/>
    <mergeCell ref="D52:I53"/>
    <mergeCell ref="E34:I34"/>
    <mergeCell ref="J34:M34"/>
    <mergeCell ref="AA34:AD34"/>
    <mergeCell ref="AE34:AI34"/>
    <mergeCell ref="D55:I56"/>
    <mergeCell ref="X34:Z34"/>
    <mergeCell ref="AA22:AD22"/>
    <mergeCell ref="AA29:AD29"/>
    <mergeCell ref="AJ34:AM34"/>
    <mergeCell ref="AS34:AV34"/>
    <mergeCell ref="AN34:AR34"/>
    <mergeCell ref="AS33:AV33"/>
    <mergeCell ref="AN33:AR33"/>
    <mergeCell ref="AA30:AD30"/>
    <mergeCell ref="AE33:AI33"/>
    <mergeCell ref="AJ33:AM33"/>
    <mergeCell ref="AS31:AV31"/>
    <mergeCell ref="AN31:AR31"/>
    <mergeCell ref="AE29:AI29"/>
    <mergeCell ref="B2:AW2"/>
    <mergeCell ref="B4:L4"/>
    <mergeCell ref="N4:X4"/>
    <mergeCell ref="Z4:AJ4"/>
    <mergeCell ref="AL4:AW4"/>
    <mergeCell ref="AA24:AD24"/>
    <mergeCell ref="AA23:AD23"/>
  </mergeCells>
  <conditionalFormatting sqref="J20:Q34 U20:AV34">
    <cfRule type="expression" priority="1" dxfId="1" stopIfTrue="1">
      <formula>AND($B$6="zaznacz komórki",$D20&lt;&gt;"",J20="")</formula>
    </cfRule>
  </conditionalFormatting>
  <conditionalFormatting sqref="R20:T34">
    <cfRule type="expression" priority="2" dxfId="1" stopIfTrue="1">
      <formula>AND($B$6="zaznacz komórki",$D20&lt;&gt;"",R20="")</formula>
    </cfRule>
  </conditionalFormatting>
  <conditionalFormatting sqref="D21:D34">
    <cfRule type="expression" priority="3" dxfId="1" stopIfTrue="1">
      <formula>AND($B$6="zaznacz komórki",$D20&lt;&gt;"",$D21="")</formula>
    </cfRule>
  </conditionalFormatting>
  <conditionalFormatting sqref="E20:I34">
    <cfRule type="expression" priority="4" dxfId="1" stopIfTrue="1">
      <formula>AND($B$6="zaznacz komórki",$D20&lt;&gt;"",E20="")</formula>
    </cfRule>
  </conditionalFormatting>
  <conditionalFormatting sqref="AE16">
    <cfRule type="expression" priority="5" dxfId="1" stopIfTrue="1">
      <formula>AND($B$6="zaznacz komórki",$AE$16="",$H$16="")</formula>
    </cfRule>
  </conditionalFormatting>
  <conditionalFormatting sqref="H16">
    <cfRule type="expression" priority="6" dxfId="1" stopIfTrue="1">
      <formula>AND($B$6="zaznacz komórki",$AE$16="",$H$16="")</formula>
    </cfRule>
  </conditionalFormatting>
  <conditionalFormatting sqref="D40:R42 T40:Y42 S41:S42">
    <cfRule type="expression" priority="7" dxfId="1" stopIfTrue="1">
      <formula>AND($B$6="zaznacz komórki",$H$40="")</formula>
    </cfRule>
  </conditionalFormatting>
  <conditionalFormatting sqref="D20">
    <cfRule type="expression" priority="8" dxfId="1" stopIfTrue="1">
      <formula>AND($B$6="zaznacz komórki",D20="")</formula>
    </cfRule>
  </conditionalFormatting>
  <conditionalFormatting sqref="D49:AF49 D62:W62">
    <cfRule type="expression" priority="9" dxfId="0" stopIfTrue="1">
      <formula>$B$367="SPRAWDZAJ"</formula>
    </cfRule>
  </conditionalFormatting>
  <dataValidations count="11">
    <dataValidation type="list" allowBlank="1" showInputMessage="1" showErrorMessage="1" sqref="L6 H8:M8">
      <formula1>$BA$22:$BA$23</formula1>
    </dataValidation>
    <dataValidation type="list" showInputMessage="1" showErrorMessage="1" sqref="AE16">
      <formula1>$AZ$16:$AZ$17</formula1>
    </dataValidation>
    <dataValidation type="decimal" allowBlank="1" showInputMessage="1" showErrorMessage="1" prompt="Proszę podać podstawę opodatkowania w formacie x,xx" errorTitle="FORMAT" error="Podano podstawę opodatkowania jako liczbę ujemną lub w niewłaściwym formacie. Proszę użyć przecinka &quot;,&quot; jako separatora liczb dziesiętnych." sqref="AA20:AD34">
      <formula1>0</formula1>
      <formula2>10000000000000000000</formula2>
    </dataValidation>
    <dataValidation type="decimal" allowBlank="1" showInputMessage="1" showErrorMessage="1" prompt="Proszę podać podstawę opodatkowania w formacie x,xx" errorTitle="FORMAT" error="Podano podstawę opodatkowania jako liczbę ujemną lub w niewłaściwym formacie. Proszę użyć przecinka &quot;,&quot; jako separatora liczb dziesiętnych." sqref="AJ20:AR34">
      <formula1>0</formula1>
      <formula2>100000000000000000000</formula2>
    </dataValidation>
    <dataValidation allowBlank="1" showInputMessage="1" showErrorMessage="1" prompt="proszę złożyć podpis własnoręczny przez podatnika / osobę reprezentującą podatnika" sqref="Z38:AV42"/>
    <dataValidation allowBlank="1" showInputMessage="1" showErrorMessage="1" prompt="Proszę wpisać datę w formacie ddmmrrrr bez &quot;-&quot;" sqref="H40"/>
    <dataValidation type="list" showInputMessage="1" showErrorMessage="1" sqref="H16">
      <formula1>$AY$16:$AY$17</formula1>
    </dataValidation>
    <dataValidation type="list" allowBlank="1" showInputMessage="1" showErrorMessage="1" prompt="w celu ułatwienia wypełniania arkusza można wybrać z listy &quot;ZAZNACZ KOMÓRKI&quot; lub &quot;ODZNACZ KOMÓRKI&quot;, co powoduje oznaczenie kolorem niebieskim komórek do wypełnienia" sqref="B8:F8 B6">
      <formula1>$BA$19:$BA$20</formula1>
    </dataValidation>
    <dataValidation type="list" allowBlank="1" showInputMessage="1" showErrorMessage="1" prompt="w celu ułatwienia wypełniania arkusza można wybrać z listy &quot;ZAZNACZ KOMÓRKI&quot; lub &quot;ODZNACZ KOMÓRKI&quot;, co powoduje oznaczenie kolorem niebieskim komórek do wypełnienia" sqref="D48:F48">
      <formula1>$BD$11:$BD$12</formula1>
    </dataValidation>
    <dataValidation allowBlank="1" showInputMessage="1" showErrorMessage="1" prompt="proszę złożyć własnoręcznie podpis przez osobę odpowiedzialną za wypełnienie załącznika" sqref="D38:Y38"/>
    <dataValidation allowBlank="1" showInputMessage="1" showErrorMessage="1" prompt="Proszę podać podstawę opodatkowania wyrażoną w złotych, z dokładnością do 1 zł" errorTitle="FORMAT" error="Podano podstawę opodatkowania jako liczbę ujemną lub jako liczbę dziesiętną. Proszę podać podstawę opodatkowania z dokładnością do 1 zł." sqref="AS20:AV35"/>
  </dataValidations>
  <hyperlinks>
    <hyperlink ref="Z6:AC7" location="'DN-1'!B388" display="PODSUMOWANIE"/>
    <hyperlink ref="N4" location="'DN-1'!A1" display="DN-1"/>
    <hyperlink ref="Z4" location="'ZDN-1'!A1" display="ZDN-1"/>
    <hyperlink ref="AL4" location="'ZDN-2'!A1" display="ZDN-2"/>
    <hyperlink ref="B4:G4" location="objaśnienia!A1" display="OBJAŚNIENIA"/>
  </hyperlinks>
  <printOptions/>
  <pageMargins left="0.38" right="0.31" top="0.61" bottom="0.67" header="0.41" footer="0.5"/>
  <pageSetup horizontalDpi="600" verticalDpi="600" orientation="landscape" paperSize="9" r:id="rId2"/>
  <headerFooter alignWithMargins="0">
    <oddHeader>&amp;C&amp;5POLA JASNE WYPEŁNIA PODATNIK, WYPEŁNIAĆ NA MASZYNIE, KOMPUTEROWO LUB RĘCZNIE, DUŻYMI DRUKOWANYMI LITERAMI, CZARNYM LUB NIEBIESKIM KOLOREM</oddHeader>
    <oddFooter>&amp;R&amp;"Verdana,Pogrubiony"ZDN-2   &amp;P&amp;"Verdana,Normalny" / &amp;N</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ksiwek</dc:creator>
  <cp:keywords/>
  <dc:description/>
  <cp:lastModifiedBy>Kacper Siwek</cp:lastModifiedBy>
  <cp:lastPrinted>2014-12-10T11:01:16Z</cp:lastPrinted>
  <dcterms:created xsi:type="dcterms:W3CDTF">2008-11-06T13:18:12Z</dcterms:created>
  <dcterms:modified xsi:type="dcterms:W3CDTF">2015-01-14T07:37:36Z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